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</sheets>
  <externalReferences>
    <externalReference r:id="rId3"/>
  </externalReferences>
  <definedNames>
    <definedName function="false" hidden="false" name="ACOMPANHAMENTO" vbProcedure="false">IF(VALUE([1]MENU!$O$4)=2,"BM","PLE")</definedName>
    <definedName function="false" hidden="false" name="BDI.Opcao" vbProcedure="false">[1]DADOS!$F$18</definedName>
    <definedName function="false" hidden="false" name="CRONO.NivelExibicao" vbProcedure="false">[1]CRONO!$G$10</definedName>
    <definedName function="false" hidden="false" name="DESONERACAO" vbProcedure="false">IF(OR(Import.Desoneracao="DESONERADO",Import.Desoneracao="SIM"),"SIM","NÃO")</definedName>
    <definedName function="false" hidden="false" name="Import.Desoneracao" vbProcedure="false">OFFSET([1]DADOS!$G$18,0,-1)</definedName>
    <definedName function="false" hidden="false" name="Excel_BuiltIn_Database" vbProcedure="false">TEXT(Import.DataBase,"mm-aaaa")</definedName>
    <definedName function="false" hidden="false" name="Import.DataBase" vbProcedure="false">OFFSET([1]DADOS!$G$19,0,-1)</definedName>
    <definedName function="false" hidden="false" name="Import.Apelido" vbProcedure="false">[1]DADOS!$F$16</definedName>
    <definedName function="false" hidden="false" name="Import.CR" vbProcedure="false">[1]DADOS!$F$7</definedName>
    <definedName function="false" hidden="false" name="Import.CTEF" vbProcedure="false">[1]DADOS!$F$36</definedName>
    <definedName function="false" hidden="false" name="Import.DescLote" vbProcedure="false">[1]DADOS!$F$17</definedName>
    <definedName function="false" hidden="false" name="Import.empresa" vbProcedure="false">[1]DADOS!$F$37</definedName>
    <definedName function="false" hidden="false" name="Import.Município" vbProcedure="false">[1]DADOS!$F$6</definedName>
    <definedName function="false" hidden="false" name="Import.Proponente" vbProcedure="false">[1]DADOS!$F$5</definedName>
    <definedName function="false" hidden="false" name="import.recurso" vbProcedure="false">[1]DADOS!$F$4</definedName>
    <definedName function="false" hidden="false" name="Import.RegimeExecução" vbProcedure="false">OFFSET([1]DADOS!$G$39,0,-1)</definedName>
    <definedName function="false" hidden="false" name="Import.RespOrçamento" vbProcedure="false">[1]DADOS!$F$22:$F$24</definedName>
    <definedName function="false" hidden="false" name="Import.SICONV" vbProcedure="false">[1]DADOS!$F$8</definedName>
    <definedName function="false" hidden="false" name="ORÇAMENTO.BancoRef" vbProcedure="false">ORÇAMENTO!$F$8</definedName>
    <definedName function="false" hidden="false" name="ORÇAMENTO.CodBarra" vbProcedure="false">IF(ORÇAMENTO.Fonte="Sinapi",SUBSTITUTE(SUBSTITUTE(ORÇAMENTO.Codigo,"/00","/"),"/0","/"),ORÇAMENTO.Codigo)</definedName>
    <definedName function="false" hidden="false" name="ORÇAMENTO.Fonte" vbProcedure="false">ORÇAMENTO!$P1</definedName>
    <definedName function="false" hidden="false" name="ORÇAMENTO.Codigo" vbProcedure="false">ORÇAMENTO!$Q1</definedName>
    <definedName function="false" hidden="false" name="ORÇAMENTO.CustoUnitario" vbProcedure="false">ROUND(ORÇAMENTO!$U1,15-13*orçamento!#REF!)</definedName>
    <definedName function="false" hidden="false" name="ORÇAMENTO.Descricao" vbProcedure="false">ORÇAMENTO!$R1</definedName>
    <definedName function="false" hidden="false" name="ORÇAMENTO.Nivel" vbProcedure="false">ORÇAMENTO!$M1</definedName>
    <definedName function="false" hidden="false" name="ORÇAMENTO.OpcaoBDI" vbProcedure="false">ORÇAMENTO!$V1</definedName>
    <definedName function="false" hidden="false" name="ORÇAMENTO.PrecoUnitarioLicitado" vbProcedure="false">orçamento!#REF!</definedName>
    <definedName function="false" hidden="false" name="ORÇAMENTO.Unidade" vbProcedure="false">ORÇAMENTO!$S1</definedName>
    <definedName function="false" hidden="false" name="REFERENCIA.Descricao" vbProcedure="false">IF(ISNUMBER(orçamento!#REF!),OFFSET(INDIRECT(ORÇAMENTO.BancoRef),orçamento!#REF!-1,3,1),orçamento!#REF!)</definedName>
    <definedName function="false" hidden="false" name="REFERENCIA.Desonerado" vbProcedure="false">IF(ISNUMBER(orçamento!#REF!),VALUE(OFFSET(INDIRECT(ORÇAMENTO.BancoRef),orçamento!#REF!-1,5,1)),0)</definedName>
    <definedName function="false" hidden="false" name="REFERENCIA.NaoDesonerado" vbProcedure="false">IF(ISNUMBER(orçamento!#REF!),VALUE(OFFSET(INDIRECT(ORÇAMENTO.BancoRef),orçamento!#REF!-1,6,1)),0)</definedName>
    <definedName function="false" hidden="false" name="REFERENCIA.Unidade" vbProcedure="false">IF(ISNUMBER(orçamento!#REF!),OFFSET(INDIRECT(ORÇAMENTO.BancoRef),orçamento!#REF!-1,4,1),"-")</definedName>
    <definedName function="false" hidden="false" name="SomaAgrup" vbProcedure="false">SUMIF(OFFSET(ORÇAMENTO!$C1,1,0,ORÇAMENTO!$D1),"S",OFFSET(ORÇAMENTO!A1,1,0,ORÇAMENTO!$D1))</definedName>
    <definedName function="false" hidden="false" name="TIPOORCAMENTO" vbProcedure="false">IF(VALUE([1]MENU!$O$3)=2,"Licitado","Proposto")</definedName>
    <definedName function="false" hidden="false" name="VTOTAL1" vbProcedure="false">ROUND(ORÇAMENTO!$T1*ORÇAMENTO!$W1,15-13*orçamento!#REF!)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L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FILTRO:
</t>
        </r>
        <r>
          <rPr>
            <sz val="9"/>
            <color rgb="FF000000"/>
            <rFont val="Tahoma"/>
            <family val="2"/>
            <charset val="1"/>
          </rPr>
          <t xml:space="preserve">Após a conclusão do Orçamento, utilize o filtro nessa coluna com o valor "F" para ocultar linhas não utilizadas.</t>
        </r>
      </text>
    </comment>
  </commentList>
</comments>
</file>

<file path=xl/sharedStrings.xml><?xml version="1.0" encoding="utf-8"?>
<sst xmlns="http://schemas.openxmlformats.org/spreadsheetml/2006/main" count="873" uniqueCount="146">
  <si>
    <t xml:space="preserve">PO - PLANILHA ORÇAMENTÁRIA</t>
  </si>
  <si>
    <t xml:space="preserve">Grau de Sigilo</t>
  </si>
  <si>
    <t xml:space="preserve">LOTE</t>
  </si>
  <si>
    <t xml:space="preserve">Meta</t>
  </si>
  <si>
    <t xml:space="preserve">Nível 2</t>
  </si>
  <si>
    <t xml:space="preserve">Nível 3</t>
  </si>
  <si>
    <t xml:space="preserve">Nível 4</t>
  </si>
  <si>
    <t xml:space="preserve">Serviço</t>
  </si>
  <si>
    <t xml:space="preserve">#PUBLICO</t>
  </si>
  <si>
    <t xml:space="preserve">Nmax</t>
  </si>
  <si>
    <t xml:space="preserve">BDI 1</t>
  </si>
  <si>
    <t xml:space="preserve">BDI 2</t>
  </si>
  <si>
    <t xml:space="preserve">BDI 3</t>
  </si>
  <si>
    <t xml:space="preserve">Nº OPERAÇÃO</t>
  </si>
  <si>
    <t xml:space="preserve">Nº SICONV</t>
  </si>
  <si>
    <t xml:space="preserve">PROPONENTE / TOMADOR</t>
  </si>
  <si>
    <t xml:space="preserve">APELIDO DO EMPREENDIMENTO</t>
  </si>
  <si>
    <t xml:space="preserve">1075936-16</t>
  </si>
  <si>
    <t xml:space="preserve">911804/2021</t>
  </si>
  <si>
    <t xml:space="preserve">LOCALIDADE SINAPI</t>
  </si>
  <si>
    <t xml:space="preserve">DATA BASE</t>
  </si>
  <si>
    <t xml:space="preserve">FLORIANÓPOLIS</t>
  </si>
  <si>
    <t xml:space="preserve">06-22 (N. DES)</t>
  </si>
  <si>
    <t xml:space="preserve">SGL RECURSO</t>
  </si>
  <si>
    <t xml:space="preserve">Valores não Arredondados</t>
  </si>
  <si>
    <t xml:space="preserve">Nível E</t>
  </si>
  <si>
    <t xml:space="preserve">Save Nivel</t>
  </si>
  <si>
    <t xml:space="preserve">Nível C</t>
  </si>
  <si>
    <t xml:space="preserve">Altura</t>
  </si>
  <si>
    <t xml:space="preserve">n1</t>
  </si>
  <si>
    <t xml:space="preserve">n2</t>
  </si>
  <si>
    <t xml:space="preserve">n3</t>
  </si>
  <si>
    <t xml:space="preserve">n4</t>
  </si>
  <si>
    <t xml:space="preserve">n5</t>
  </si>
  <si>
    <t xml:space="preserve">Czero</t>
  </si>
  <si>
    <t xml:space="preserve">Cnível</t>
  </si>
  <si>
    <t xml:space="preserve">Nível</t>
  </si>
  <si>
    <t xml:space="preserve">Nível Corrigido</t>
  </si>
  <si>
    <t xml:space="preserve">Item</t>
  </si>
  <si>
    <t xml:space="preserve">Fonte</t>
  </si>
  <si>
    <t xml:space="preserve">Código</t>
  </si>
  <si>
    <t xml:space="preserve">Descrição</t>
  </si>
  <si>
    <t xml:space="preserve">Unidade</t>
  </si>
  <si>
    <t xml:space="preserve">Quantidade</t>
  </si>
  <si>
    <t xml:space="preserve">Preço Unitário (com BDI) (R$)</t>
  </si>
  <si>
    <t xml:space="preserve">Preço Total
(R$)</t>
  </si>
  <si>
    <t xml:space="preserve">↓</t>
  </si>
  <si>
    <t xml:space="preserve">Contrapartida (R$)</t>
  </si>
  <si>
    <t xml:space="preserve">Outros (R$)</t>
  </si>
  <si>
    <t xml:space="preserve">SINAPI</t>
  </si>
  <si>
    <t xml:space="preserve">L</t>
  </si>
  <si>
    <t xml:space="preserve">PAVIMENTAÇÃO DE RUAS</t>
  </si>
  <si>
    <t xml:space="preserve">1.1</t>
  </si>
  <si>
    <t xml:space="preserve">SERVIÇOS PRELIMINARES</t>
  </si>
  <si>
    <t xml:space="preserve">1.1.1</t>
  </si>
  <si>
    <t xml:space="preserve">Composição</t>
  </si>
  <si>
    <t xml:space="preserve">01</t>
  </si>
  <si>
    <t xml:space="preserve">PLACA DE OBRA EM CHAPA DE AÇO GALVANIZADO</t>
  </si>
  <si>
    <t xml:space="preserve">M2</t>
  </si>
  <si>
    <t xml:space="preserve">1.1.2</t>
  </si>
  <si>
    <t xml:space="preserve">SICRO</t>
  </si>
  <si>
    <t xml:space="preserve">1619004</t>
  </si>
  <si>
    <t xml:space="preserve">DEMOLIÇÃO MECÂNICA DE ALVENARIA, COM CARREGADEIRA DE PNEUS - SEM REAPROVEITAMENTO</t>
  </si>
  <si>
    <t xml:space="preserve">M3</t>
  </si>
  <si>
    <t xml:space="preserve">1.1.3</t>
  </si>
  <si>
    <t xml:space="preserve">99064</t>
  </si>
  <si>
    <t xml:space="preserve">LOCAÇÃO DE PAVIMENTAÇÃO </t>
  </si>
  <si>
    <t xml:space="preserve">M</t>
  </si>
  <si>
    <t xml:space="preserve">1.1.4</t>
  </si>
  <si>
    <t xml:space="preserve">1600441</t>
  </si>
  <si>
    <t xml:space="preserve">REMOÇÃO DE PARALELEPÍPEDOS</t>
  </si>
  <si>
    <t xml:space="preserve">1.2</t>
  </si>
  <si>
    <t xml:space="preserve">PAVIMENTAÇÃO </t>
  </si>
  <si>
    <t xml:space="preserve">1.2.1</t>
  </si>
  <si>
    <t xml:space="preserve">5502113</t>
  </si>
  <si>
    <t xml:space="preserve">ESCAVAÇÃO, CARGA E TRANSPORTE DE MATERIAL DE 1ª CATEGORIA </t>
  </si>
  <si>
    <t xml:space="preserve">1.2.2</t>
  </si>
  <si>
    <t xml:space="preserve">100576</t>
  </si>
  <si>
    <t xml:space="preserve">REGULARIZAÇÃO E COMPACTAÇÃO DE SUBLEITO DE SOLO PREDOMINANTEMENTE ARGILOSO</t>
  </si>
  <si>
    <t xml:space="preserve">1.2.3</t>
  </si>
  <si>
    <t xml:space="preserve">96399</t>
  </si>
  <si>
    <t xml:space="preserve">EXECUÇÃO E COMPACTAÇÃO DE BASE OU SUB BASE PARA PAVIMENTAÇÃO DE PEDRA RACHÃO - EXCLUSIVE CARGA E TRANSPORTE</t>
  </si>
  <si>
    <t xml:space="preserve">1.2.4</t>
  </si>
  <si>
    <t xml:space="preserve">96396</t>
  </si>
  <si>
    <t xml:space="preserve">EXECUÇÃO E COMPACTAÇÃO DE BASE OU SUB BASE PARA PAVIMENTAÇÃO DE BRITA GRADUADA SIMPLES - EXCLUSIVE CARGA E TRANSPORTE </t>
  </si>
  <si>
    <t xml:space="preserve">1.2.5</t>
  </si>
  <si>
    <t xml:space="preserve">99814</t>
  </si>
  <si>
    <t xml:space="preserve">LIMPEZA DE SUPERFICIE COM JATO DE ALTA PRESSÃO</t>
  </si>
  <si>
    <t xml:space="preserve">1.2.6</t>
  </si>
  <si>
    <t xml:space="preserve">96402</t>
  </si>
  <si>
    <t xml:space="preserve">EXECUÇÃO DE PINTURA DE LIGAÇÃO COM EMULSÃO ASFÁLTICA RR-2C</t>
  </si>
  <si>
    <t xml:space="preserve">1.2.7</t>
  </si>
  <si>
    <t xml:space="preserve">4011352</t>
  </si>
  <si>
    <t xml:space="preserve">IMPRIMAÇÃO COM EMULSÃO ASFÁLTICA</t>
  </si>
  <si>
    <t xml:space="preserve">1.2.8</t>
  </si>
  <si>
    <t xml:space="preserve">Cotação</t>
  </si>
  <si>
    <t xml:space="preserve">AQUISIÇÃO DE EMULSÃO ASFÁLTICA PARA SERVIÇO DE IMPRIMAÇÃO</t>
  </si>
  <si>
    <t xml:space="preserve">KG</t>
  </si>
  <si>
    <t xml:space="preserve">1.2.9</t>
  </si>
  <si>
    <t xml:space="preserve">95996</t>
  </si>
  <si>
    <t xml:space="preserve">EXECUÇÃO DE PAVIMENTO COM APLICAÇÃO DE CONCRETO ASFÁLTICO, CAMADA DE BINDER - EXCLUSIVE CARGA E TRANSPORTE </t>
  </si>
  <si>
    <t xml:space="preserve">1.2.10</t>
  </si>
  <si>
    <t xml:space="preserve">1.2.11</t>
  </si>
  <si>
    <t xml:space="preserve">95995</t>
  </si>
  <si>
    <t xml:space="preserve">EXECUÇÃO DE PAVIMENTO COM APLICAÇÃO DE CONCRETO ASFÁLTICO, CAMADA DE ROLAMENTO - EXCLUSIVE CARGA E TRANSPORTE</t>
  </si>
  <si>
    <t xml:space="preserve">1.2.12</t>
  </si>
  <si>
    <t xml:space="preserve">94273</t>
  </si>
  <si>
    <t xml:space="preserve">ASSENTAMENTO DE GUIA (MEIO-FIO) EM TRECHO RETO, CONFECCIONADA EM CONCRETO PRÉ-FABRICADO, DIMENSÕES 100X15X13X30 CM (COMPRIMENTO X BASE INFERIOR X BASE SUPERIOR X ALTURA), PARA VIAS URBANAS (USO VIÁRIO)</t>
  </si>
  <si>
    <t xml:space="preserve">1.2.13</t>
  </si>
  <si>
    <t xml:space="preserve">95875</t>
  </si>
  <si>
    <t xml:space="preserve">TRANSPORTE COM CAMINHÃO BASCULANTE DE 10M³, EM VIA URBANA PAVIMENTADA, DMT ATÉ 30KM (UNIDADE M3XKM)</t>
  </si>
  <si>
    <t xml:space="preserve">M3XKM</t>
  </si>
  <si>
    <t xml:space="preserve">1.2.14</t>
  </si>
  <si>
    <t xml:space="preserve">93599</t>
  </si>
  <si>
    <t xml:space="preserve">TRANSPORTE COM CAMINHÃO BASCULANTE DE 14M³, EM VIA URBANA PAVIMENTADA, ADICIONAL PARA DMT ATÉ 30KM (UNIDADE M3XKM)</t>
  </si>
  <si>
    <t xml:space="preserve">TXKM</t>
  </si>
  <si>
    <t xml:space="preserve">1.3</t>
  </si>
  <si>
    <t xml:space="preserve">PASSEIO EM PAVER</t>
  </si>
  <si>
    <t xml:space="preserve">1.3.1</t>
  </si>
  <si>
    <t xml:space="preserve">REGULARIZAÇÃO E COMPACTAÇÃO DE SUBLEITO DE SOLO PREDOMINANTEMENTE ARGILOSO. AF_11/2019</t>
  </si>
  <si>
    <t xml:space="preserve">1.3.2</t>
  </si>
  <si>
    <t xml:space="preserve">92396</t>
  </si>
  <si>
    <t xml:space="preserve">EXECUÇÃO DE PASSEIO COM PISO INTERTRAVADO, COM BLOCO RETANGULAR COR NATURAL DE 20 X 1O CM, ESPESSURA 6 CM. AF_12/2015</t>
  </si>
  <si>
    <t xml:space="preserve">1.3.3</t>
  </si>
  <si>
    <t xml:space="preserve">101094</t>
  </si>
  <si>
    <t xml:space="preserve">PISO PODOTÁTIL, DIRECIONAL OU ALERTA, ASSENTADO SOBRE ARGAMASSA. AF_05/2020</t>
  </si>
  <si>
    <t xml:space="preserve">1.3.4</t>
  </si>
  <si>
    <t xml:space="preserve">89471</t>
  </si>
  <si>
    <t xml:space="preserve">ALVENARIA DE BLOCOS DE CONCRETO ESTRUTURAL 14X19X39 CM, (ESPESSURA 14CM), FBK = 4,5 MPA, PARA PAREDES COM ÁREA LIQUIDA MAIOR OU IGUAL A 6M², SEM VÃOS, UTILIZANDO COLHER DE PEDREIRO. AF_12/2014</t>
  </si>
  <si>
    <t xml:space="preserve">1.4</t>
  </si>
  <si>
    <t xml:space="preserve">SINALIZAÇÃO VIÁRIA</t>
  </si>
  <si>
    <t xml:space="preserve">1.4.1</t>
  </si>
  <si>
    <t xml:space="preserve">5213401</t>
  </si>
  <si>
    <t xml:space="preserve">PINTURA DE FAIXA COM TINTA ACRÍLICA - ESPESSURA DE 0,6 MM</t>
  </si>
  <si>
    <t xml:space="preserve">1.4.2</t>
  </si>
  <si>
    <t xml:space="preserve">5213405</t>
  </si>
  <si>
    <t xml:space="preserve">PINTURA DE SETAS E ZEBRADOS COM TINTA ACRÍLICA - ESPESSURA DE 0,6 MM</t>
  </si>
  <si>
    <t xml:space="preserve">1.4.3</t>
  </si>
  <si>
    <t xml:space="preserve">102498</t>
  </si>
  <si>
    <t xml:space="preserve">PINTURA DE MEIO FIO</t>
  </si>
  <si>
    <t xml:space="preserve">Encargos sociais:</t>
  </si>
  <si>
    <t xml:space="preserve">Para elaboração deste orçamento, foram utilizados os encargos sociais do SINAPI para a Unidade da Federação indicada.</t>
  </si>
  <si>
    <t xml:space="preserve">Observações:</t>
  </si>
  <si>
    <t xml:space="preserve">______________________________________________________</t>
  </si>
  <si>
    <t xml:space="preserve">Responsável Técnico</t>
  </si>
  <si>
    <t xml:space="preserve">Responsável pela empresa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</si>
</sst>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%"/>
    <numFmt numFmtId="166" formatCode="MMM\-YY;@"/>
    <numFmt numFmtId="167" formatCode="0"/>
    <numFmt numFmtId="168" formatCode="@"/>
    <numFmt numFmtId="169" formatCode="_-* #,##0.00_-;\-* #,##0.00_-;_-* \-??_-;_-@_-"/>
    <numFmt numFmtId="170" formatCode="_(* #,##0.00_);_(* \(#,##0.00\);_(* \-??_);_(@_)"/>
    <numFmt numFmtId="171" formatCode="0%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4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0"/>
      <name val="Calibri"/>
      <family val="2"/>
      <charset val="1"/>
    </font>
    <font>
      <b val="true"/>
      <sz val="8"/>
      <name val="Arial"/>
      <family val="2"/>
      <charset val="1"/>
    </font>
    <font>
      <sz val="8"/>
      <name val="Calibri"/>
      <family val="2"/>
      <charset val="1"/>
    </font>
    <font>
      <b val="true"/>
      <sz val="7"/>
      <name val="Arial"/>
      <family val="2"/>
      <charset val="1"/>
    </font>
    <font>
      <i val="tru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11"/>
      <color rgb="FF000000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F0F0F0"/>
      </patternFill>
    </fill>
    <fill>
      <patternFill patternType="solid">
        <fgColor rgb="FF808080"/>
        <bgColor rgb="FF969696"/>
      </patternFill>
    </fill>
    <fill>
      <patternFill patternType="solid">
        <fgColor rgb="FFF0F0F0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0" fillId="0" borderId="2" xfId="2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6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true" indent="0" shrinkToFit="true"/>
      <protection locked="true" hidden="false"/>
    </xf>
    <xf numFmtId="168" fontId="0" fillId="3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4" borderId="14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4" borderId="14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4" borderId="14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0" fillId="0" borderId="14" xfId="15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0" fillId="4" borderId="14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3" borderId="14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0" fillId="0" borderId="15" xfId="15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5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5" borderId="1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9" fillId="5" borderId="20" xfId="15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15" fillId="5" borderId="9" xfId="15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0" fontId="15" fillId="5" borderId="20" xfId="15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0" borderId="13" xfId="0" applyFont="false" applyBorder="true" applyAlignment="true" applyProtection="false">
      <alignment horizontal="left" vertical="center" textRotation="0" wrapText="true" indent="0" shrinkToFit="tru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8" fontId="0" fillId="4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4" borderId="1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6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FICHA DE VERIFICAÇÃO PRELIMINAR - Plano R" xfId="21"/>
  </cellStyles>
  <dxfs count="160"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FFFFFF"/>
      </font>
      <fill>
        <patternFill>
          <bgColor rgb="00FFFFFF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border diagonalUp="false" diagonalDown="false">
        <left style="thin"/>
        <right style="thin"/>
        <top/>
        <bottom/>
        <diagonal/>
      </border>
    </dxf>
    <dxf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0"/>
        <color rgb="FF969696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0"/>
        <color rgb="FFC0C0C0"/>
      </font>
      <fill>
        <patternFill>
          <bgColor rgb="FFC0C0C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  <dxf>
      <font>
        <b val="1"/>
        <i val="0"/>
      </font>
      <fill>
        <patternFill>
          <bgColor rgb="FF969696"/>
        </patternFill>
      </fill>
      <border diagonalUp="false" diagonalDown="false">
        <left/>
        <right/>
        <top style="thin"/>
        <bottom/>
        <diagonal/>
      </border>
    </dxf>
    <dxf>
      <font>
        <b val="1"/>
        <i val="0"/>
      </font>
      <fill>
        <patternFill>
          <bgColor rgb="FFC0C0C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57600</xdr:colOff>
      <xdr:row>0</xdr:row>
      <xdr:rowOff>19080</xdr:rowOff>
    </xdr:from>
    <xdr:to>
      <xdr:col>15</xdr:col>
      <xdr:colOff>1009440</xdr:colOff>
      <xdr:row>1</xdr:row>
      <xdr:rowOff>171000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318960" y="19080"/>
          <a:ext cx="184860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14</xdr:col>
      <xdr:colOff>28800</xdr:colOff>
      <xdr:row>9</xdr:row>
      <xdr:rowOff>360</xdr:rowOff>
    </xdr:from>
    <xdr:to>
      <xdr:col>15</xdr:col>
      <xdr:colOff>609120</xdr:colOff>
      <xdr:row>10</xdr:row>
      <xdr:rowOff>152280</xdr:rowOff>
    </xdr:to>
    <xdr:sp>
      <xdr:nvSpPr>
        <xdr:cNvPr id="1" name="CustomShape 1"/>
        <xdr:cNvSpPr/>
      </xdr:nvSpPr>
      <xdr:spPr>
        <a:xfrm>
          <a:off x="290160" y="1512720"/>
          <a:ext cx="1477080" cy="342360"/>
        </a:xfrm>
        <a:prstGeom prst="roundRect">
          <a:avLst>
            <a:gd name="adj" fmla="val 16667"/>
          </a:avLst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17</xdr:col>
      <xdr:colOff>86040</xdr:colOff>
      <xdr:row>9</xdr:row>
      <xdr:rowOff>360</xdr:rowOff>
    </xdr:from>
    <xdr:to>
      <xdr:col>17</xdr:col>
      <xdr:colOff>1514520</xdr:colOff>
      <xdr:row>10</xdr:row>
      <xdr:rowOff>152280</xdr:rowOff>
    </xdr:to>
    <xdr:sp>
      <xdr:nvSpPr>
        <xdr:cNvPr id="2" name="CustomShape 1"/>
        <xdr:cNvSpPr/>
      </xdr:nvSpPr>
      <xdr:spPr>
        <a:xfrm>
          <a:off x="3461400" y="1512720"/>
          <a:ext cx="1428480" cy="342360"/>
        </a:xfrm>
        <a:prstGeom prst="roundRect">
          <a:avLst>
            <a:gd name="adj" fmla="val 16667"/>
          </a:avLst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 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676440</xdr:colOff>
      <xdr:row>9</xdr:row>
      <xdr:rowOff>360</xdr:rowOff>
    </xdr:from>
    <xdr:to>
      <xdr:col>17</xdr:col>
      <xdr:colOff>9720</xdr:colOff>
      <xdr:row>10</xdr:row>
      <xdr:rowOff>152280</xdr:rowOff>
    </xdr:to>
    <xdr:sp>
      <xdr:nvSpPr>
        <xdr:cNvPr id="3" name="CustomShape 1"/>
        <xdr:cNvSpPr/>
      </xdr:nvSpPr>
      <xdr:spPr>
        <a:xfrm>
          <a:off x="1834560" y="1512720"/>
          <a:ext cx="1550520" cy="342360"/>
        </a:xfrm>
        <a:prstGeom prst="roundRect">
          <a:avLst>
            <a:gd name="adj" fmla="val 16667"/>
          </a:avLst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17</xdr:col>
      <xdr:colOff>1591200</xdr:colOff>
      <xdr:row>9</xdr:row>
      <xdr:rowOff>360</xdr:rowOff>
    </xdr:from>
    <xdr:to>
      <xdr:col>17</xdr:col>
      <xdr:colOff>3248280</xdr:colOff>
      <xdr:row>10</xdr:row>
      <xdr:rowOff>152280</xdr:rowOff>
    </xdr:to>
    <xdr:sp>
      <xdr:nvSpPr>
        <xdr:cNvPr id="4" name="CustomShape 1"/>
        <xdr:cNvSpPr/>
      </xdr:nvSpPr>
      <xdr:spPr>
        <a:xfrm>
          <a:off x="4966560" y="1512720"/>
          <a:ext cx="1657080" cy="342360"/>
        </a:xfrm>
        <a:prstGeom prst="roundRect">
          <a:avLst>
            <a:gd name="adj" fmla="val 16667"/>
          </a:avLst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17</xdr:col>
      <xdr:colOff>3313080</xdr:colOff>
      <xdr:row>9</xdr:row>
      <xdr:rowOff>360</xdr:rowOff>
    </xdr:from>
    <xdr:to>
      <xdr:col>18</xdr:col>
      <xdr:colOff>264600</xdr:colOff>
      <xdr:row>10</xdr:row>
      <xdr:rowOff>152280</xdr:rowOff>
    </xdr:to>
    <xdr:sp>
      <xdr:nvSpPr>
        <xdr:cNvPr id="5" name="CustomShape 1"/>
        <xdr:cNvSpPr/>
      </xdr:nvSpPr>
      <xdr:spPr>
        <a:xfrm>
          <a:off x="6688440" y="1512720"/>
          <a:ext cx="1587600" cy="342360"/>
        </a:xfrm>
        <a:prstGeom prst="roundRect">
          <a:avLst>
            <a:gd name="adj" fmla="val 16667"/>
          </a:avLst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PLANILHA%20M&#218;LTIPLA%20V3.0.5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PLANILHA MÚLTIPLA V3.0.5"/>
    </sheetNames>
    <sheetDataSet>
      <sheetData sheetId="0"/>
      <sheetData sheetId="1"/>
      <sheetData sheetId="2"/>
      <sheetData sheetId="3">
        <row r="29">
          <cell r="S29">
            <v>0.2248</v>
          </cell>
        </row>
        <row r="30">
          <cell r="S30">
            <v>0.2248</v>
          </cell>
        </row>
        <row r="69">
          <cell r="S69">
            <v>0</v>
          </cell>
        </row>
        <row r="70">
          <cell r="S70">
            <v>0</v>
          </cell>
        </row>
        <row r="109">
          <cell r="S109">
            <v>0</v>
          </cell>
        </row>
        <row r="110">
          <cell r="S110">
            <v>0</v>
          </cell>
        </row>
      </sheetData>
      <sheetData sheetId="4">
        <row r="14">
          <cell r="E14" t="str">
            <v>n1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1</v>
          </cell>
        </row>
        <row r="33">
          <cell r="E33">
            <v>1</v>
          </cell>
        </row>
        <row r="34">
          <cell r="E34">
            <v>1</v>
          </cell>
        </row>
        <row r="35">
          <cell r="E35">
            <v>1</v>
          </cell>
        </row>
        <row r="36">
          <cell r="E36">
            <v>1</v>
          </cell>
        </row>
        <row r="37">
          <cell r="E37">
            <v>1</v>
          </cell>
        </row>
        <row r="38">
          <cell r="E38">
            <v>1</v>
          </cell>
        </row>
        <row r="39">
          <cell r="E39">
            <v>1</v>
          </cell>
        </row>
        <row r="40">
          <cell r="E40">
            <v>1</v>
          </cell>
        </row>
        <row r="41">
          <cell r="E41">
            <v>1</v>
          </cell>
        </row>
        <row r="42">
          <cell r="E42">
            <v>1</v>
          </cell>
        </row>
        <row r="43">
          <cell r="E43">
            <v>1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  <row r="47">
          <cell r="E47">
            <v>1</v>
          </cell>
        </row>
        <row r="48">
          <cell r="E48">
            <v>1</v>
          </cell>
        </row>
        <row r="49">
          <cell r="E49">
            <v>1</v>
          </cell>
        </row>
        <row r="50">
          <cell r="E50">
            <v>1</v>
          </cell>
        </row>
        <row r="51">
          <cell r="E51">
            <v>1</v>
          </cell>
        </row>
        <row r="52">
          <cell r="E52">
            <v>1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</v>
          </cell>
        </row>
        <row r="56">
          <cell r="E56">
            <v>1</v>
          </cell>
        </row>
        <row r="57">
          <cell r="E57">
            <v>1</v>
          </cell>
        </row>
        <row r="58">
          <cell r="E58">
            <v>1</v>
          </cell>
        </row>
        <row r="59">
          <cell r="E59">
            <v>1</v>
          </cell>
        </row>
        <row r="60">
          <cell r="E60">
            <v>1</v>
          </cell>
        </row>
        <row r="61">
          <cell r="E61">
            <v>1</v>
          </cell>
        </row>
        <row r="62">
          <cell r="E62">
            <v>1</v>
          </cell>
        </row>
        <row r="63">
          <cell r="E63">
            <v>1</v>
          </cell>
        </row>
        <row r="64">
          <cell r="E64">
            <v>1</v>
          </cell>
        </row>
        <row r="65">
          <cell r="E65">
            <v>1</v>
          </cell>
        </row>
        <row r="66">
          <cell r="E66">
            <v>1</v>
          </cell>
        </row>
        <row r="67">
          <cell r="E67">
            <v>1</v>
          </cell>
        </row>
        <row r="68">
          <cell r="E68">
            <v>1</v>
          </cell>
        </row>
        <row r="69">
          <cell r="E69">
            <v>1</v>
          </cell>
        </row>
        <row r="70">
          <cell r="E70">
            <v>1</v>
          </cell>
        </row>
        <row r="71">
          <cell r="E71">
            <v>1</v>
          </cell>
        </row>
        <row r="72">
          <cell r="E72">
            <v>1</v>
          </cell>
        </row>
        <row r="73">
          <cell r="E73">
            <v>1</v>
          </cell>
        </row>
        <row r="74">
          <cell r="E74">
            <v>1</v>
          </cell>
        </row>
        <row r="75">
          <cell r="E75">
            <v>1</v>
          </cell>
        </row>
        <row r="76">
          <cell r="E76">
            <v>1</v>
          </cell>
        </row>
        <row r="77">
          <cell r="E77">
            <v>1</v>
          </cell>
        </row>
        <row r="78">
          <cell r="E78">
            <v>1</v>
          </cell>
        </row>
        <row r="79">
          <cell r="E79">
            <v>1</v>
          </cell>
        </row>
        <row r="80">
          <cell r="E80">
            <v>1</v>
          </cell>
        </row>
        <row r="81">
          <cell r="E81">
            <v>1</v>
          </cell>
        </row>
        <row r="82">
          <cell r="E82">
            <v>1</v>
          </cell>
        </row>
        <row r="83">
          <cell r="E83">
            <v>1</v>
          </cell>
        </row>
        <row r="84">
          <cell r="E84">
            <v>1</v>
          </cell>
        </row>
        <row r="85">
          <cell r="E85">
            <v>1</v>
          </cell>
        </row>
        <row r="86">
          <cell r="E86">
            <v>1</v>
          </cell>
        </row>
        <row r="87">
          <cell r="E87">
            <v>1</v>
          </cell>
        </row>
        <row r="88">
          <cell r="E88">
            <v>1</v>
          </cell>
        </row>
        <row r="89">
          <cell r="E89">
            <v>1</v>
          </cell>
        </row>
        <row r="90">
          <cell r="E90">
            <v>1</v>
          </cell>
        </row>
        <row r="91">
          <cell r="E91">
            <v>1</v>
          </cell>
        </row>
        <row r="92">
          <cell r="E92">
            <v>1</v>
          </cell>
        </row>
        <row r="93">
          <cell r="E93">
            <v>1</v>
          </cell>
        </row>
        <row r="94">
          <cell r="E94">
            <v>1</v>
          </cell>
        </row>
        <row r="95">
          <cell r="E95">
            <v>1</v>
          </cell>
        </row>
        <row r="96">
          <cell r="E96">
            <v>1</v>
          </cell>
        </row>
        <row r="97">
          <cell r="E97">
            <v>1</v>
          </cell>
        </row>
        <row r="98">
          <cell r="E98">
            <v>1</v>
          </cell>
        </row>
        <row r="99">
          <cell r="E99">
            <v>1</v>
          </cell>
        </row>
        <row r="100">
          <cell r="E100">
            <v>1</v>
          </cell>
        </row>
        <row r="101">
          <cell r="E101">
            <v>1</v>
          </cell>
        </row>
        <row r="102">
          <cell r="E102">
            <v>1</v>
          </cell>
        </row>
        <row r="103">
          <cell r="E103">
            <v>1</v>
          </cell>
        </row>
        <row r="104">
          <cell r="E104">
            <v>1</v>
          </cell>
        </row>
        <row r="105">
          <cell r="E105">
            <v>1</v>
          </cell>
        </row>
        <row r="106">
          <cell r="E106">
            <v>1</v>
          </cell>
        </row>
        <row r="107">
          <cell r="E107">
            <v>1</v>
          </cell>
        </row>
        <row r="108">
          <cell r="E108">
            <v>1</v>
          </cell>
        </row>
        <row r="109">
          <cell r="E109">
            <v>1</v>
          </cell>
        </row>
        <row r="110">
          <cell r="E110">
            <v>1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</v>
          </cell>
        </row>
        <row r="114">
          <cell r="E114">
            <v>1</v>
          </cell>
        </row>
        <row r="115">
          <cell r="E115">
            <v>1</v>
          </cell>
        </row>
        <row r="116">
          <cell r="E116">
            <v>1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1</v>
          </cell>
        </row>
        <row r="121">
          <cell r="E121">
            <v>1</v>
          </cell>
        </row>
        <row r="122">
          <cell r="E122">
            <v>1</v>
          </cell>
        </row>
        <row r="123">
          <cell r="E123">
            <v>1</v>
          </cell>
        </row>
        <row r="124">
          <cell r="E124">
            <v>1</v>
          </cell>
        </row>
        <row r="125">
          <cell r="E125">
            <v>1</v>
          </cell>
        </row>
        <row r="126">
          <cell r="E126">
            <v>1</v>
          </cell>
        </row>
        <row r="127">
          <cell r="E127">
            <v>1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1</v>
          </cell>
        </row>
        <row r="131">
          <cell r="E131">
            <v>1</v>
          </cell>
        </row>
        <row r="132">
          <cell r="E132">
            <v>1</v>
          </cell>
        </row>
        <row r="133">
          <cell r="E133">
            <v>1</v>
          </cell>
        </row>
        <row r="134">
          <cell r="E134">
            <v>1</v>
          </cell>
        </row>
        <row r="135">
          <cell r="E135">
            <v>1</v>
          </cell>
        </row>
        <row r="136">
          <cell r="E136">
            <v>1</v>
          </cell>
        </row>
        <row r="137">
          <cell r="E137">
            <v>1</v>
          </cell>
        </row>
        <row r="138">
          <cell r="E138">
            <v>1</v>
          </cell>
        </row>
        <row r="139">
          <cell r="E139">
            <v>1</v>
          </cell>
        </row>
        <row r="140">
          <cell r="E140">
            <v>1</v>
          </cell>
        </row>
        <row r="141">
          <cell r="E141">
            <v>1</v>
          </cell>
        </row>
        <row r="142">
          <cell r="E142">
            <v>1</v>
          </cell>
        </row>
        <row r="143">
          <cell r="E143">
            <v>1</v>
          </cell>
        </row>
        <row r="144">
          <cell r="E144">
            <v>1</v>
          </cell>
        </row>
        <row r="145">
          <cell r="E145">
            <v>1</v>
          </cell>
        </row>
        <row r="146">
          <cell r="E146">
            <v>1</v>
          </cell>
        </row>
        <row r="147">
          <cell r="E147">
            <v>1</v>
          </cell>
        </row>
        <row r="148">
          <cell r="E148">
            <v>1</v>
          </cell>
        </row>
        <row r="149">
          <cell r="E149">
            <v>1</v>
          </cell>
        </row>
        <row r="150">
          <cell r="E150">
            <v>1</v>
          </cell>
        </row>
        <row r="151">
          <cell r="E151">
            <v>1</v>
          </cell>
        </row>
        <row r="152">
          <cell r="E152">
            <v>1</v>
          </cell>
        </row>
        <row r="153">
          <cell r="E153">
            <v>1</v>
          </cell>
        </row>
        <row r="154">
          <cell r="E154">
            <v>1</v>
          </cell>
        </row>
        <row r="155">
          <cell r="E155">
            <v>1</v>
          </cell>
        </row>
        <row r="156">
          <cell r="E156">
            <v>1</v>
          </cell>
        </row>
        <row r="157">
          <cell r="E157">
            <v>1</v>
          </cell>
        </row>
        <row r="158">
          <cell r="E158">
            <v>1</v>
          </cell>
        </row>
        <row r="159">
          <cell r="E159">
            <v>1</v>
          </cell>
        </row>
        <row r="160">
          <cell r="E160">
            <v>1</v>
          </cell>
        </row>
        <row r="161">
          <cell r="E161">
            <v>1</v>
          </cell>
        </row>
        <row r="162">
          <cell r="E162">
            <v>1</v>
          </cell>
        </row>
        <row r="163">
          <cell r="E163">
            <v>1</v>
          </cell>
        </row>
        <row r="164">
          <cell r="E164">
            <v>1</v>
          </cell>
        </row>
        <row r="165">
          <cell r="E165">
            <v>1</v>
          </cell>
        </row>
        <row r="166">
          <cell r="E166">
            <v>1</v>
          </cell>
        </row>
        <row r="167">
          <cell r="E167">
            <v>1</v>
          </cell>
        </row>
        <row r="168">
          <cell r="E168">
            <v>1</v>
          </cell>
        </row>
        <row r="169">
          <cell r="E169">
            <v>1</v>
          </cell>
        </row>
        <row r="170">
          <cell r="E170">
            <v>1</v>
          </cell>
        </row>
        <row r="171">
          <cell r="E171">
            <v>1</v>
          </cell>
        </row>
        <row r="172">
          <cell r="E172">
            <v>1</v>
          </cell>
        </row>
        <row r="173">
          <cell r="E173">
            <v>1</v>
          </cell>
        </row>
        <row r="174">
          <cell r="E174">
            <v>1</v>
          </cell>
        </row>
        <row r="175">
          <cell r="E175">
            <v>1</v>
          </cell>
        </row>
        <row r="176">
          <cell r="E176">
            <v>1</v>
          </cell>
        </row>
        <row r="177">
          <cell r="E177">
            <v>1</v>
          </cell>
        </row>
        <row r="178">
          <cell r="E178">
            <v>1</v>
          </cell>
        </row>
        <row r="179">
          <cell r="E179">
            <v>1</v>
          </cell>
        </row>
        <row r="180">
          <cell r="E180">
            <v>1</v>
          </cell>
        </row>
        <row r="181">
          <cell r="E181">
            <v>1</v>
          </cell>
        </row>
        <row r="182">
          <cell r="E182">
            <v>1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</v>
          </cell>
        </row>
        <row r="186">
          <cell r="E186">
            <v>1</v>
          </cell>
        </row>
        <row r="187">
          <cell r="E187">
            <v>1</v>
          </cell>
        </row>
        <row r="188">
          <cell r="E188">
            <v>1</v>
          </cell>
        </row>
        <row r="189">
          <cell r="E189">
            <v>1</v>
          </cell>
        </row>
        <row r="190">
          <cell r="E190">
            <v>1</v>
          </cell>
        </row>
        <row r="191">
          <cell r="E191">
            <v>1</v>
          </cell>
        </row>
        <row r="192">
          <cell r="E192">
            <v>1</v>
          </cell>
        </row>
        <row r="193">
          <cell r="E193">
            <v>1</v>
          </cell>
        </row>
        <row r="194">
          <cell r="E194">
            <v>1</v>
          </cell>
        </row>
        <row r="195">
          <cell r="E195">
            <v>1</v>
          </cell>
        </row>
        <row r="196">
          <cell r="E196">
            <v>1</v>
          </cell>
        </row>
        <row r="197">
          <cell r="E197">
            <v>1</v>
          </cell>
        </row>
        <row r="198">
          <cell r="E198">
            <v>1</v>
          </cell>
        </row>
        <row r="199">
          <cell r="E199">
            <v>1</v>
          </cell>
        </row>
        <row r="200">
          <cell r="E200">
            <v>1</v>
          </cell>
        </row>
        <row r="201">
          <cell r="E201">
            <v>1</v>
          </cell>
        </row>
        <row r="202">
          <cell r="E202">
            <v>1</v>
          </cell>
        </row>
        <row r="203">
          <cell r="E203">
            <v>1</v>
          </cell>
        </row>
        <row r="204">
          <cell r="E204">
            <v>1</v>
          </cell>
        </row>
        <row r="205">
          <cell r="E205">
            <v>1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</v>
          </cell>
        </row>
        <row r="209">
          <cell r="E209">
            <v>1</v>
          </cell>
        </row>
        <row r="210">
          <cell r="E210">
            <v>1</v>
          </cell>
        </row>
        <row r="211">
          <cell r="E211">
            <v>1</v>
          </cell>
        </row>
        <row r="212">
          <cell r="E212">
            <v>1</v>
          </cell>
        </row>
        <row r="213">
          <cell r="E213">
            <v>1</v>
          </cell>
        </row>
        <row r="214">
          <cell r="E214">
            <v>1</v>
          </cell>
        </row>
        <row r="215">
          <cell r="E215">
            <v>1</v>
          </cell>
        </row>
        <row r="216">
          <cell r="E216">
            <v>1</v>
          </cell>
        </row>
        <row r="217">
          <cell r="E217">
            <v>1</v>
          </cell>
        </row>
        <row r="218">
          <cell r="E218">
            <v>1</v>
          </cell>
        </row>
        <row r="219">
          <cell r="E219">
            <v>1</v>
          </cell>
        </row>
        <row r="220">
          <cell r="E220">
            <v>1</v>
          </cell>
        </row>
        <row r="221">
          <cell r="E221">
            <v>1</v>
          </cell>
        </row>
        <row r="222">
          <cell r="E222">
            <v>1</v>
          </cell>
        </row>
        <row r="223">
          <cell r="E223">
            <v>1</v>
          </cell>
        </row>
        <row r="224">
          <cell r="E224">
            <v>1</v>
          </cell>
        </row>
        <row r="225">
          <cell r="E225">
            <v>1</v>
          </cell>
        </row>
        <row r="226">
          <cell r="E226">
            <v>1</v>
          </cell>
        </row>
        <row r="227">
          <cell r="E227">
            <v>1</v>
          </cell>
        </row>
        <row r="228">
          <cell r="E228">
            <v>1</v>
          </cell>
        </row>
        <row r="229">
          <cell r="E229">
            <v>1</v>
          </cell>
        </row>
        <row r="230">
          <cell r="E230">
            <v>1</v>
          </cell>
        </row>
        <row r="231">
          <cell r="E231">
            <v>1</v>
          </cell>
        </row>
        <row r="232">
          <cell r="E232">
            <v>1</v>
          </cell>
        </row>
        <row r="233">
          <cell r="E233">
            <v>1</v>
          </cell>
        </row>
        <row r="234">
          <cell r="E234">
            <v>1</v>
          </cell>
        </row>
        <row r="235">
          <cell r="E235">
            <v>1</v>
          </cell>
        </row>
        <row r="236">
          <cell r="E236">
            <v>1</v>
          </cell>
        </row>
        <row r="237">
          <cell r="E237">
            <v>1</v>
          </cell>
        </row>
        <row r="238">
          <cell r="E238">
            <v>1</v>
          </cell>
        </row>
        <row r="239">
          <cell r="E239">
            <v>1</v>
          </cell>
        </row>
        <row r="240">
          <cell r="E240">
            <v>1</v>
          </cell>
        </row>
        <row r="241">
          <cell r="E241">
            <v>1</v>
          </cell>
        </row>
        <row r="242">
          <cell r="E242">
            <v>1</v>
          </cell>
        </row>
        <row r="243">
          <cell r="E243">
            <v>1</v>
          </cell>
        </row>
        <row r="244">
          <cell r="E244">
            <v>1</v>
          </cell>
        </row>
        <row r="245">
          <cell r="E245">
            <v>1</v>
          </cell>
        </row>
        <row r="246">
          <cell r="E246">
            <v>1</v>
          </cell>
        </row>
        <row r="247">
          <cell r="E247">
            <v>1</v>
          </cell>
        </row>
        <row r="248">
          <cell r="E248">
            <v>1</v>
          </cell>
        </row>
        <row r="249">
          <cell r="E249">
            <v>1</v>
          </cell>
        </row>
        <row r="250">
          <cell r="E250">
            <v>1</v>
          </cell>
        </row>
      </sheetData>
      <sheetData sheetId="5"/>
      <sheetData sheetId="6"/>
      <sheetData sheetId="7"/>
      <sheetData sheetId="8"/>
      <sheetData sheetId="9"/>
      <sheetData sheetId="10">
        <row r="3">
          <cell r="AA3">
            <v>0.0193908585219567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</sheetData>
      <sheetData sheetId="11"/>
      <sheetData sheetId="12"/>
      <sheetData sheetId="13"/>
      <sheetData sheetId="14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268"/>
  <sheetViews>
    <sheetView showFormulas="false" showGridLines="true" showRowColHeaders="true" showZeros="true" rightToLeft="false" tabSelected="true" showOutlineSymbols="true" defaultGridColor="true" view="normal" topLeftCell="L42" colorId="64" zoomScale="80" zoomScaleNormal="80" zoomScalePageLayoutView="100" workbookViewId="0">
      <selection pane="topLeft" activeCell="R266" activeCellId="0" sqref="R266"/>
    </sheetView>
  </sheetViews>
  <sheetFormatPr defaultRowHeight="15" zeroHeight="false" outlineLevelRow="0" outlineLevelCol="0"/>
  <cols>
    <col collapsed="false" customWidth="true" hidden="true" outlineLevel="0" max="1" min="1" style="0" width="5.57"/>
    <col collapsed="false" customWidth="true" hidden="true" outlineLevel="0" max="2" min="2" style="0" width="10.42"/>
    <col collapsed="false" customWidth="true" hidden="true" outlineLevel="0" max="3" min="3" style="0" width="5.57"/>
    <col collapsed="false" customWidth="true" hidden="true" outlineLevel="0" max="4" min="4" style="0" width="12.86"/>
    <col collapsed="false" customWidth="true" hidden="true" outlineLevel="0" max="5" min="5" style="0" width="8.71"/>
    <col collapsed="false" customWidth="true" hidden="true" outlineLevel="0" max="6" min="6" style="0" width="12.42"/>
    <col collapsed="false" customWidth="true" hidden="true" outlineLevel="0" max="7" min="7" style="0" width="14.57"/>
    <col collapsed="false" customWidth="true" hidden="true" outlineLevel="0" max="8" min="8" style="0" width="11.29"/>
    <col collapsed="false" customWidth="true" hidden="true" outlineLevel="0" max="9" min="9" style="0" width="13.43"/>
    <col collapsed="false" customWidth="true" hidden="true" outlineLevel="0" max="10" min="10" style="0" width="7.29"/>
    <col collapsed="false" customWidth="true" hidden="true" outlineLevel="0" max="11" min="11" style="0" width="7.57"/>
    <col collapsed="false" customWidth="true" hidden="false" outlineLevel="0" max="12" min="12" style="0" width="3.71"/>
    <col collapsed="false" customWidth="true" hidden="true" outlineLevel="0" max="14" min="13" style="0" width="8.71"/>
    <col collapsed="false" customWidth="true" hidden="false" outlineLevel="0" max="15" min="15" style="0" width="12.71"/>
    <col collapsed="false" customWidth="true" hidden="false" outlineLevel="0" max="17" min="16" style="0" width="15.71"/>
    <col collapsed="false" customWidth="true" hidden="false" outlineLevel="0" max="18" min="18" style="0" width="65.7"/>
    <col collapsed="false" customWidth="true" hidden="false" outlineLevel="0" max="19" min="19" style="0" width="10.71"/>
    <col collapsed="false" customWidth="true" hidden="false" outlineLevel="0" max="21" min="20" style="0" width="14.7"/>
    <col collapsed="false" customWidth="true" hidden="false" outlineLevel="0" max="22" min="22" style="0" width="10.71"/>
    <col collapsed="false" customWidth="true" hidden="false" outlineLevel="0" max="23" min="23" style="0" width="14.7"/>
    <col collapsed="false" customWidth="true" hidden="false" outlineLevel="0" max="24" min="24" style="0" width="15.71"/>
    <col collapsed="false" customWidth="true" hidden="true" outlineLevel="0" max="25" min="25" style="0" width="3.71"/>
    <col collapsed="false" customWidth="true" hidden="true" outlineLevel="0" max="27" min="26" style="0" width="14.7"/>
    <col collapsed="false" customWidth="true" hidden="false" outlineLevel="0" max="28" min="28" style="0" width="1.71"/>
    <col collapsed="false" customWidth="true" hidden="false" outlineLevel="0" max="241" min="29" style="0" width="8.67"/>
    <col collapsed="false" customWidth="false" hidden="true" outlineLevel="0" max="252" min="242" style="0" width="11.52"/>
    <col collapsed="false" customWidth="true" hidden="false" outlineLevel="0" max="253" min="253" style="0" width="3.71"/>
    <col collapsed="false" customWidth="true" hidden="false" outlineLevel="0" max="255" min="254" style="0" width="8.71"/>
    <col collapsed="false" customWidth="true" hidden="false" outlineLevel="0" max="256" min="256" style="0" width="12.71"/>
    <col collapsed="false" customWidth="true" hidden="false" outlineLevel="0" max="258" min="257" style="0" width="15.71"/>
    <col collapsed="false" customWidth="true" hidden="false" outlineLevel="0" max="259" min="259" style="0" width="65.7"/>
    <col collapsed="false" customWidth="true" hidden="false" outlineLevel="0" max="260" min="260" style="0" width="10.71"/>
    <col collapsed="false" customWidth="true" hidden="false" outlineLevel="0" max="262" min="261" style="0" width="14.7"/>
    <col collapsed="false" customWidth="true" hidden="false" outlineLevel="0" max="263" min="263" style="0" width="10.71"/>
    <col collapsed="false" customWidth="true" hidden="false" outlineLevel="0" max="264" min="264" style="0" width="14.7"/>
    <col collapsed="false" customWidth="true" hidden="false" outlineLevel="0" max="265" min="265" style="0" width="15.71"/>
    <col collapsed="false" customWidth="true" hidden="false" outlineLevel="0" max="266" min="266" style="0" width="3.71"/>
    <col collapsed="false" customWidth="false" hidden="true" outlineLevel="0" max="269" min="267" style="0" width="11.52"/>
    <col collapsed="false" customWidth="true" hidden="false" outlineLevel="0" max="270" min="270" style="0" width="15.71"/>
    <col collapsed="false" customWidth="false" hidden="true" outlineLevel="0" max="273" min="271" style="0" width="11.52"/>
    <col collapsed="false" customWidth="true" hidden="false" outlineLevel="0" max="274" min="274" style="0" width="15.71"/>
    <col collapsed="false" customWidth="true" hidden="false" outlineLevel="0" max="275" min="275" style="0" width="8.67"/>
    <col collapsed="false" customWidth="true" hidden="false" outlineLevel="0" max="276" min="276" style="0" width="1.71"/>
    <col collapsed="false" customWidth="true" hidden="false" outlineLevel="0" max="277" min="277" style="0" width="14.7"/>
    <col collapsed="false" customWidth="true" hidden="false" outlineLevel="0" max="278" min="278" style="0" width="1.71"/>
    <col collapsed="false" customWidth="true" hidden="false" outlineLevel="0" max="279" min="279" style="0" width="14.7"/>
    <col collapsed="false" customWidth="true" hidden="false" outlineLevel="0" max="281" min="280" style="0" width="15.71"/>
    <col collapsed="false" customWidth="true" hidden="false" outlineLevel="0" max="497" min="282" style="0" width="8.67"/>
    <col collapsed="false" customWidth="false" hidden="true" outlineLevel="0" max="508" min="498" style="0" width="11.52"/>
    <col collapsed="false" customWidth="true" hidden="false" outlineLevel="0" max="509" min="509" style="0" width="3.71"/>
    <col collapsed="false" customWidth="true" hidden="false" outlineLevel="0" max="511" min="510" style="0" width="8.71"/>
    <col collapsed="false" customWidth="true" hidden="false" outlineLevel="0" max="512" min="512" style="0" width="12.71"/>
    <col collapsed="false" customWidth="true" hidden="false" outlineLevel="0" max="514" min="513" style="0" width="15.71"/>
    <col collapsed="false" customWidth="true" hidden="false" outlineLevel="0" max="515" min="515" style="0" width="65.7"/>
    <col collapsed="false" customWidth="true" hidden="false" outlineLevel="0" max="516" min="516" style="0" width="10.71"/>
    <col collapsed="false" customWidth="true" hidden="false" outlineLevel="0" max="518" min="517" style="0" width="14.7"/>
    <col collapsed="false" customWidth="true" hidden="false" outlineLevel="0" max="519" min="519" style="0" width="10.71"/>
    <col collapsed="false" customWidth="true" hidden="false" outlineLevel="0" max="520" min="520" style="0" width="14.7"/>
    <col collapsed="false" customWidth="true" hidden="false" outlineLevel="0" max="521" min="521" style="0" width="15.71"/>
    <col collapsed="false" customWidth="true" hidden="false" outlineLevel="0" max="522" min="522" style="0" width="3.71"/>
    <col collapsed="false" customWidth="false" hidden="true" outlineLevel="0" max="525" min="523" style="0" width="11.52"/>
    <col collapsed="false" customWidth="true" hidden="false" outlineLevel="0" max="526" min="526" style="0" width="15.71"/>
    <col collapsed="false" customWidth="false" hidden="true" outlineLevel="0" max="529" min="527" style="0" width="11.52"/>
    <col collapsed="false" customWidth="true" hidden="false" outlineLevel="0" max="530" min="530" style="0" width="15.71"/>
    <col collapsed="false" customWidth="true" hidden="false" outlineLevel="0" max="531" min="531" style="0" width="8.67"/>
    <col collapsed="false" customWidth="true" hidden="false" outlineLevel="0" max="532" min="532" style="0" width="1.71"/>
    <col collapsed="false" customWidth="true" hidden="false" outlineLevel="0" max="533" min="533" style="0" width="14.7"/>
    <col collapsed="false" customWidth="true" hidden="false" outlineLevel="0" max="534" min="534" style="0" width="1.71"/>
    <col collapsed="false" customWidth="true" hidden="false" outlineLevel="0" max="535" min="535" style="0" width="14.7"/>
    <col collapsed="false" customWidth="true" hidden="false" outlineLevel="0" max="537" min="536" style="0" width="15.71"/>
    <col collapsed="false" customWidth="true" hidden="false" outlineLevel="0" max="753" min="538" style="0" width="8.67"/>
    <col collapsed="false" customWidth="false" hidden="true" outlineLevel="0" max="764" min="754" style="0" width="11.52"/>
    <col collapsed="false" customWidth="true" hidden="false" outlineLevel="0" max="765" min="765" style="0" width="3.71"/>
    <col collapsed="false" customWidth="true" hidden="false" outlineLevel="0" max="767" min="766" style="0" width="8.71"/>
    <col collapsed="false" customWidth="true" hidden="false" outlineLevel="0" max="768" min="768" style="0" width="12.71"/>
    <col collapsed="false" customWidth="true" hidden="false" outlineLevel="0" max="770" min="769" style="0" width="15.71"/>
    <col collapsed="false" customWidth="true" hidden="false" outlineLevel="0" max="771" min="771" style="0" width="65.7"/>
    <col collapsed="false" customWidth="true" hidden="false" outlineLevel="0" max="772" min="772" style="0" width="10.71"/>
    <col collapsed="false" customWidth="true" hidden="false" outlineLevel="0" max="774" min="773" style="0" width="14.7"/>
    <col collapsed="false" customWidth="true" hidden="false" outlineLevel="0" max="775" min="775" style="0" width="10.71"/>
    <col collapsed="false" customWidth="true" hidden="false" outlineLevel="0" max="776" min="776" style="0" width="14.7"/>
    <col collapsed="false" customWidth="true" hidden="false" outlineLevel="0" max="777" min="777" style="0" width="15.71"/>
    <col collapsed="false" customWidth="true" hidden="false" outlineLevel="0" max="778" min="778" style="0" width="3.71"/>
    <col collapsed="false" customWidth="false" hidden="true" outlineLevel="0" max="781" min="779" style="0" width="11.52"/>
    <col collapsed="false" customWidth="true" hidden="false" outlineLevel="0" max="782" min="782" style="0" width="15.71"/>
    <col collapsed="false" customWidth="false" hidden="true" outlineLevel="0" max="785" min="783" style="0" width="11.52"/>
    <col collapsed="false" customWidth="true" hidden="false" outlineLevel="0" max="786" min="786" style="0" width="15.71"/>
    <col collapsed="false" customWidth="true" hidden="false" outlineLevel="0" max="787" min="787" style="0" width="8.67"/>
    <col collapsed="false" customWidth="true" hidden="false" outlineLevel="0" max="788" min="788" style="0" width="1.71"/>
    <col collapsed="false" customWidth="true" hidden="false" outlineLevel="0" max="789" min="789" style="0" width="14.7"/>
    <col collapsed="false" customWidth="true" hidden="false" outlineLevel="0" max="790" min="790" style="0" width="1.71"/>
    <col collapsed="false" customWidth="true" hidden="false" outlineLevel="0" max="791" min="791" style="0" width="14.7"/>
    <col collapsed="false" customWidth="true" hidden="false" outlineLevel="0" max="793" min="792" style="0" width="15.71"/>
    <col collapsed="false" customWidth="true" hidden="false" outlineLevel="0" max="1009" min="794" style="0" width="8.67"/>
    <col collapsed="false" customWidth="false" hidden="true" outlineLevel="0" max="1020" min="1010" style="0" width="11.52"/>
    <col collapsed="false" customWidth="true" hidden="false" outlineLevel="0" max="1021" min="1021" style="0" width="3.71"/>
    <col collapsed="false" customWidth="true" hidden="false" outlineLevel="0" max="1023" min="1022" style="0" width="8.71"/>
    <col collapsed="false" customWidth="true" hidden="false" outlineLevel="0" max="1025" min="1024" style="0" width="12.71"/>
  </cols>
  <sheetData>
    <row r="1" customFormat="false" ht="18" hidden="false" customHeight="false" outlineLevel="0" collapsed="false">
      <c r="M1" s="1"/>
      <c r="N1" s="1"/>
      <c r="R1" s="2" t="s">
        <v>0</v>
      </c>
      <c r="T1" s="2"/>
      <c r="X1" s="3" t="s">
        <v>1</v>
      </c>
      <c r="Y1" s="4"/>
      <c r="Z1" s="4"/>
      <c r="AA1" s="4"/>
    </row>
    <row r="2" customFormat="false" ht="15" hidden="false" customHeight="false" outlineLevel="0" collapsed="false">
      <c r="D2" s="0" t="s">
        <v>2</v>
      </c>
      <c r="E2" s="0" t="s">
        <v>3</v>
      </c>
      <c r="F2" s="0" t="s">
        <v>4</v>
      </c>
      <c r="G2" s="0" t="s">
        <v>5</v>
      </c>
      <c r="H2" s="0" t="s">
        <v>6</v>
      </c>
      <c r="I2" s="0" t="s">
        <v>7</v>
      </c>
      <c r="R2" s="5" t="str">
        <f aca="false">IF(TIPOORCAMENTO="licitado","Orçamento Licitado","Orçamento Base para Licitação")&amp;" - "&amp;import.recurso</f>
        <v>Orçamento Base para Licitação - OGU</v>
      </c>
      <c r="X2" s="6" t="s">
        <v>8</v>
      </c>
      <c r="Y2" s="7"/>
      <c r="Z2" s="7"/>
      <c r="AA2" s="7"/>
    </row>
    <row r="3" customFormat="false" ht="15" hidden="false" customHeight="false" outlineLevel="0" collapsed="false">
      <c r="H3" s="8"/>
      <c r="R3" s="9"/>
    </row>
    <row r="4" customFormat="false" ht="15" hidden="false" customHeight="false" outlineLevel="0" collapsed="false">
      <c r="A4" s="0" t="s">
        <v>9</v>
      </c>
      <c r="F4" s="0" t="s">
        <v>10</v>
      </c>
      <c r="G4" s="0" t="s">
        <v>11</v>
      </c>
      <c r="H4" s="0" t="s">
        <v>12</v>
      </c>
      <c r="I4" s="10" t="n">
        <v>0</v>
      </c>
      <c r="O4" s="11" t="s">
        <v>13</v>
      </c>
      <c r="P4" s="11"/>
      <c r="Q4" s="12" t="s">
        <v>14</v>
      </c>
      <c r="R4" s="12" t="s">
        <v>15</v>
      </c>
      <c r="S4" s="11" t="s">
        <v>16</v>
      </c>
      <c r="T4" s="11"/>
      <c r="U4" s="11"/>
      <c r="V4" s="11"/>
      <c r="W4" s="11"/>
      <c r="X4" s="11"/>
      <c r="Y4" s="13"/>
      <c r="Z4" s="13"/>
      <c r="AA4" s="13"/>
    </row>
    <row r="5" customFormat="false" ht="12.75" hidden="false" customHeight="true" outlineLevel="0" collapsed="false">
      <c r="A5" s="4" t="n">
        <f aca="false">MAX($C$15:$C$251)</f>
        <v>2</v>
      </c>
      <c r="B5" s="4"/>
      <c r="C5" s="4"/>
      <c r="F5" s="10" t="n">
        <f aca="false">IF(BDI.Opcao="DESONERADO",[1]BDI!$S$30,[1]BDI!$S$29)</f>
        <v>0.2248</v>
      </c>
      <c r="G5" s="10" t="n">
        <f aca="false">IF(BDI.Opcao="DESONERADO",[1]BDI!$S$70,[1]BDI!$S$69)</f>
        <v>0</v>
      </c>
      <c r="H5" s="10" t="n">
        <f aca="false">IF(BDI.Opcao="DESONERADO",[1]BDI!$S$110,[1]BDI!$S$109)</f>
        <v>0</v>
      </c>
      <c r="O5" s="14" t="s">
        <v>17</v>
      </c>
      <c r="P5" s="14"/>
      <c r="Q5" s="15" t="s">
        <v>18</v>
      </c>
      <c r="R5" s="16" t="str">
        <f aca="false">Import.Proponente</f>
        <v>Município de Pinheiro Preto</v>
      </c>
      <c r="S5" s="14" t="str">
        <f aca="false">Import.Apelido</f>
        <v>Pavimentação Asfáltica na Rua Octavio Mattana</v>
      </c>
      <c r="T5" s="14"/>
      <c r="U5" s="14"/>
      <c r="V5" s="14"/>
      <c r="W5" s="14"/>
      <c r="X5" s="14"/>
      <c r="Y5" s="17"/>
      <c r="Z5" s="17"/>
      <c r="AA5" s="17"/>
    </row>
    <row r="6" customFormat="false" ht="5.1" hidden="false" customHeight="true" outlineLevel="0" collapsed="false">
      <c r="A6" s="4"/>
      <c r="B6" s="4"/>
      <c r="C6" s="4"/>
      <c r="H6" s="8"/>
      <c r="O6" s="18"/>
      <c r="P6" s="18"/>
      <c r="Q6" s="19"/>
      <c r="R6" s="19"/>
      <c r="S6" s="18"/>
      <c r="T6" s="18"/>
      <c r="U6" s="18"/>
      <c r="V6" s="18"/>
      <c r="W6" s="18"/>
      <c r="X6" s="18"/>
      <c r="Y6" s="17"/>
      <c r="Z6" s="17"/>
      <c r="AA6" s="17"/>
    </row>
    <row r="7" customFormat="false" ht="12.75" hidden="false" customHeight="true" outlineLevel="0" collapsed="false">
      <c r="H7" s="8"/>
      <c r="O7" s="11" t="s">
        <v>19</v>
      </c>
      <c r="P7" s="11"/>
      <c r="Q7" s="12" t="s">
        <v>20</v>
      </c>
      <c r="R7" s="12" t="str">
        <f aca="false">IF(TIPOORCAMENTO="Licitado","NOME DA EMPRESA","DESCRIÇÃO DO LOTE")</f>
        <v>DESCRIÇÃO DO LOTE</v>
      </c>
      <c r="S7" s="20" t="str">
        <f aca="false">IF(TIPOORCAMENTO="Licitado","REGIME DE EXECUÇÃO","MUNICÍPIO / UF")</f>
        <v>MUNICÍPIO / UF</v>
      </c>
      <c r="T7" s="20"/>
      <c r="U7" s="20"/>
      <c r="V7" s="21" t="str">
        <f aca="false">IF(TIPOORCAMENTO="Licitado","","BDI 1")</f>
        <v>BDI 1</v>
      </c>
      <c r="W7" s="21" t="str">
        <f aca="false">IF(TIPOORCAMENTO="Licitado","","BDI 2")</f>
        <v>BDI 2</v>
      </c>
      <c r="X7" s="22" t="str">
        <f aca="false">IF(TIPOORCAMENTO="Licitado","Nº CTEF","BDI 3")</f>
        <v>BDI 3</v>
      </c>
      <c r="Y7" s="21"/>
    </row>
    <row r="8" customFormat="false" ht="12.75" hidden="false" customHeight="true" outlineLevel="0" collapsed="false">
      <c r="A8" s="4"/>
      <c r="B8" s="4"/>
      <c r="C8" s="4"/>
      <c r="F8" s="23" t="str">
        <f aca="true">IF(LEN(INFO("release"))&gt;5,"'Referência "&amp;Excel_BuiltIn_Database&amp;".xls'#Banco.$a5:$a$65536","'[Referência "&amp;Excel_BuiltIn_Database&amp;".xls]Banco'!$a5:$a$65536")</f>
        <v>'Referência 12-1899.xls'#Banco.$a5:$a$65536</v>
      </c>
      <c r="G8" s="23"/>
      <c r="H8" s="23"/>
      <c r="I8" s="23"/>
      <c r="J8" s="23"/>
      <c r="K8" s="23"/>
      <c r="L8" s="24"/>
      <c r="O8" s="14" t="s">
        <v>21</v>
      </c>
      <c r="P8" s="14"/>
      <c r="Q8" s="25" t="s">
        <v>22</v>
      </c>
      <c r="R8" s="16" t="str">
        <f aca="false">IF(TIPOORCAMENTO="Licitado",Import.empresa,Import.DescLote)</f>
        <v>Pavimentação Asfáltica na Rua Octavio Mattana</v>
      </c>
      <c r="S8" s="26" t="str">
        <f aca="true">IF(TIPOORCAMENTO="Licitado",Import.RegimeExecução,Import.Município)</f>
        <v>Pinheiro Preto / SC</v>
      </c>
      <c r="T8" s="26"/>
      <c r="U8" s="26"/>
      <c r="V8" s="27"/>
      <c r="W8" s="27"/>
      <c r="X8" s="28"/>
      <c r="Y8" s="24" t="s">
        <v>23</v>
      </c>
      <c r="Z8" s="29"/>
      <c r="AA8" s="29"/>
    </row>
    <row r="9" customFormat="false" ht="12.75" hidden="false" customHeight="true" outlineLevel="0" collapsed="false">
      <c r="F9" s="23" t="str">
        <f aca="true">IF(LEN(INFO("release"))&gt;5,"'Referência "&amp;Excel_BuiltIn_Database&amp;".xls'#Banco.$d$3","'[Referência "&amp;Excel_BuiltIn_Database&amp;".xls]Banco'!$d$3")</f>
        <v>'Referência 12-1899.xls'#Banco.$d$3</v>
      </c>
      <c r="G9" s="23"/>
      <c r="H9" s="23"/>
      <c r="I9" s="23"/>
      <c r="J9" s="23"/>
      <c r="K9" s="23"/>
      <c r="L9" s="24"/>
      <c r="Y9" s="24"/>
    </row>
    <row r="10" customFormat="false" ht="15" hidden="false" customHeight="false" outlineLevel="0" collapsed="false">
      <c r="G10" s="8"/>
      <c r="H10" s="8"/>
      <c r="L10" s="24"/>
      <c r="Y10" s="24"/>
    </row>
    <row r="11" customFormat="false" ht="15" hidden="false" customHeight="false" outlineLevel="0" collapsed="false">
      <c r="G11" s="8"/>
      <c r="H11" s="30"/>
      <c r="L11" s="24"/>
      <c r="Y11" s="24"/>
    </row>
    <row r="12" customFormat="false" ht="15" hidden="false" customHeight="false" outlineLevel="0" collapsed="false">
      <c r="G12" s="8"/>
      <c r="H12" s="8"/>
      <c r="L12" s="24"/>
      <c r="Y12" s="24"/>
      <c r="Z12" s="31" t="s">
        <v>24</v>
      </c>
      <c r="AA12" s="31"/>
    </row>
    <row r="13" customFormat="false" ht="35.1" hidden="false" customHeight="true" outlineLevel="0" collapsed="false">
      <c r="A13" s="32" t="s">
        <v>25</v>
      </c>
      <c r="B13" s="32" t="s">
        <v>26</v>
      </c>
      <c r="C13" s="32" t="s">
        <v>27</v>
      </c>
      <c r="D13" s="32" t="s">
        <v>28</v>
      </c>
      <c r="E13" s="32" t="s">
        <v>29</v>
      </c>
      <c r="F13" s="32" t="s">
        <v>30</v>
      </c>
      <c r="G13" s="32" t="s">
        <v>31</v>
      </c>
      <c r="H13" s="32" t="s">
        <v>32</v>
      </c>
      <c r="I13" s="32" t="s">
        <v>33</v>
      </c>
      <c r="J13" s="32" t="s">
        <v>34</v>
      </c>
      <c r="K13" s="32" t="s">
        <v>35</v>
      </c>
      <c r="L13" s="33"/>
      <c r="M13" s="32" t="s">
        <v>36</v>
      </c>
      <c r="N13" s="34" t="s">
        <v>37</v>
      </c>
      <c r="O13" s="32" t="s">
        <v>38</v>
      </c>
      <c r="P13" s="32" t="s">
        <v>39</v>
      </c>
      <c r="Q13" s="32" t="s">
        <v>40</v>
      </c>
      <c r="R13" s="32" t="s">
        <v>41</v>
      </c>
      <c r="S13" s="35" t="s">
        <v>42</v>
      </c>
      <c r="T13" s="32" t="s">
        <v>43</v>
      </c>
      <c r="U13" s="32" t="str">
        <f aca="false">IF(TIPOORCAMENTO="Licitado","","Custo Unitário (sem BDI) (R$)")</f>
        <v>Custo Unitário (sem BDI) (R$)</v>
      </c>
      <c r="V13" s="32" t="str">
        <f aca="false">IF(TIPOORCAMENTO="Licitado","","BDI
(%)")</f>
        <v>BDI
(%)</v>
      </c>
      <c r="W13" s="32" t="s">
        <v>44</v>
      </c>
      <c r="X13" s="32" t="s">
        <v>45</v>
      </c>
      <c r="Y13" s="33" t="s">
        <v>46</v>
      </c>
      <c r="Z13" s="36" t="s">
        <v>47</v>
      </c>
      <c r="AA13" s="37" t="s">
        <v>48</v>
      </c>
    </row>
    <row r="14" customFormat="false" ht="15" hidden="true" customHeight="false" outlineLevel="0" collapsed="false">
      <c r="A14" s="0" t="str">
        <f aca="false">CHOOSE(1+LOG(1+2*(ORÇAMENTO.Nivel="Meta")+4*(ORÇAMENTO.Nivel="Nível 2")+8*(ORÇAMENTO.Nivel="Nível 3")+16*(ORÇAMENTO.Nivel="Nível 4")+32*(ORÇAMENTO.Nivel="Serviço"),2),0,1,2,3,4,"S")</f>
        <v>S</v>
      </c>
      <c r="B14" s="0" t="str">
        <f aca="true">IF(OR(C14="s",C14=0),OFFSET(B14,-1,0),C14)</f>
        <v>Save Nivel</v>
      </c>
      <c r="C14" s="0" t="str">
        <f aca="true">IF(OFFSET(C14,-1,0)="L",1,IF(OFFSET(C14,-1,0)=1,2,IF(OR(A14="s",A14=0),"S",IF(AND(OFFSET(C14,-1,0)=2,A14=4),3,IF(AND(OR(OFFSET(C14,-1,0)="s",OFFSET(C14,-1,0)=0),A14&lt;&gt;"s",A14&gt;OFFSET(B14,-1,0)),OFFSET(B14,-1,0),A14)))))</f>
        <v>S</v>
      </c>
      <c r="D14" s="0" t="n">
        <f aca="false">IF(OR(C14="S",C14=0),0,IF(ISERROR(K14),J14,SMALL(J14:K14,1)))</f>
        <v>0</v>
      </c>
      <c r="E14" s="0" t="str">
        <f aca="true">IF($C14=1,OFFSET(E14,-1,0)+MAX(1,COUNTIF([1]QCI!$A$13:$A$24,OFFSET([1]ORÇAMENTO!E14,-1,0))),OFFSET(E14,-1,0))</f>
        <v>n1</v>
      </c>
      <c r="F14" s="0" t="str">
        <f aca="true">IF($C14=1,0,IF($C14=2,OFFSET(F14,-1,0)+1,OFFSET(F14,-1,0)))</f>
        <v>n2</v>
      </c>
      <c r="G14" s="0" t="str">
        <f aca="true">IF(AND($C14&lt;=2,$C14&lt;&gt;0),0,IF($C14=3,OFFSET(G14,-1,0)+1,OFFSET(G14,-1,0)))</f>
        <v>n3</v>
      </c>
      <c r="H14" s="0" t="str">
        <f aca="true">IF(AND($C14&lt;=3,$C14&lt;&gt;0),0,IF($C14=4,OFFSET(H14,-1,0)+1,OFFSET(H14,-1,0)))</f>
        <v>n4</v>
      </c>
      <c r="I14" s="0" t="e">
        <f aca="true">IF(AND($C14&lt;=4,$C14&lt;&gt;0),0,IF(AND($C14="S",$X14&gt;0),OFFSET(I14,-1,0)+1,OFFSET(I14,-1,0)))</f>
        <v>#VALUE!</v>
      </c>
      <c r="J14" s="0" t="n">
        <f aca="true">IF(OR($C14="S",$C14=0),0,MATCH(0,OFFSET($D14,1,$C14,ROW($C$251)-ROW($C14)),0))</f>
        <v>0</v>
      </c>
      <c r="K14" s="0" t="n">
        <f aca="true">IF(OR($C14="S",$C14=0),0,MATCH(OFFSET($D14,0,$C14)+IF($C14&lt;&gt;1,1,COUNTIF([1]QCI!$A$13:$A$24,[1]ORÇAMENTO!E14)),OFFSET($D14,1,$C14,ROW($C$251)-ROW($C14)),0))</f>
        <v>0</v>
      </c>
      <c r="L14" s="38"/>
      <c r="M14" s="39" t="s">
        <v>7</v>
      </c>
      <c r="N14" s="40" t="str">
        <f aca="false">CHOOSE(1+LOG(1+2*(C14=1)+4*(C14=2)+8*(C14=3)+16*(C14=4)+32*(C14="S"),2),"","Meta","Nível 2","Nível 3","Nível 4","Serviço")</f>
        <v>Serviço</v>
      </c>
      <c r="O14" s="41" t="str">
        <f aca="false">IF(OR($C14=0,$L14=""),"-",CONCATENATE(E14&amp;".",IF(AND($A$5&gt;=2,$C14&gt;=2),F14&amp;".",""),IF(AND($A$5&gt;=3,$C14&gt;=3),G14&amp;".",""),IF(AND($A$5&gt;=4,$C14&gt;=4),H14&amp;".",""),IF($C14="S",I14&amp;".","")))</f>
        <v>-</v>
      </c>
      <c r="P14" s="42" t="s">
        <v>49</v>
      </c>
      <c r="Q14" s="43"/>
      <c r="R14" s="44" t="e">
        <f aca="false">IF($C14="S",REFERENCIA.Descricao,"(digite a descrição aqui)")</f>
        <v>#VALUE!</v>
      </c>
      <c r="S14" s="45" t="e">
        <f aca="false">REFERENCIA.Unidade</f>
        <v>#VALUE!</v>
      </c>
      <c r="T14" s="46" t="n">
        <f aca="true">OFFSET([1]CÁLCULO!H$15,ROW($T14)-ROW(T$15),0)</f>
        <v>0</v>
      </c>
      <c r="U14" s="47"/>
      <c r="V14" s="48" t="s">
        <v>10</v>
      </c>
      <c r="W14" s="46" t="e">
        <f aca="false">IF($C14="S",ROUND(IF(TIPOORCAMENTO="Proposto",ORÇAMENTO.CustoUnitario*(1+#REF!),ORÇAMENTO.PrecoUnitarioLicitado),15-13*#REF!),0)</f>
        <v>#VALUE!</v>
      </c>
      <c r="X14" s="49" t="e">
        <f aca="false">IF($C14="S",VTOTAL1,IF($C14=0,0,ROUND(SomaAgrup,15-13*#REF!)))</f>
        <v>#VALUE!</v>
      </c>
      <c r="Y14" s="0" t="e">
        <f aca="false">IF(AND($C14="S",$X14&gt;0),IF(ISBLANK(#REF!),"RA",LEFT(#REF!,2)),"")</f>
        <v>#VALUE!</v>
      </c>
      <c r="Z14" s="50" t="e">
        <f aca="true">IF($C14="S",IF($Y14="CP",$X14,IF($Y14="RA",(($X14)*[1]QCI!$AA$3),0)),SomaAgrup)</f>
        <v>#VALUE!</v>
      </c>
      <c r="AA14" s="51" t="e">
        <f aca="true">IF($C14="S",IF($Y14="OU",ROUND($X14,2),0),SomaAgrup)</f>
        <v>#VALUE!</v>
      </c>
    </row>
    <row r="15" customFormat="false" ht="15" hidden="false" customHeight="false" outlineLevel="0" collapsed="false">
      <c r="A15" s="0" t="n">
        <v>0</v>
      </c>
      <c r="C15" s="0" t="s">
        <v>50</v>
      </c>
      <c r="D15" s="0" t="n">
        <f aca="true">COUNTA(OFFSET(D15,1,0):D$251)</f>
        <v>235</v>
      </c>
      <c r="E15" s="0" t="n">
        <v>0</v>
      </c>
      <c r="L15" s="38"/>
      <c r="M15" s="52" t="str">
        <f aca="false">IF(TIPOORCAMENTO="LICITADO","CTEF","LOTE")</f>
        <v>LOTE</v>
      </c>
      <c r="N15" s="52" t="str">
        <f aca="false">IF(TIPOORCAMENTO="LICITADO","CTEF","LOTE")</f>
        <v>LOTE</v>
      </c>
      <c r="O15" s="53" t="str">
        <f aca="false">Import.DescLote</f>
        <v>Pavimentação Asfáltica na Rua Octavio Mattana</v>
      </c>
      <c r="P15" s="53"/>
      <c r="Q15" s="53"/>
      <c r="R15" s="53"/>
      <c r="S15" s="54"/>
      <c r="T15" s="55"/>
      <c r="U15" s="55"/>
      <c r="V15" s="56"/>
      <c r="W15" s="55"/>
      <c r="X15" s="57"/>
      <c r="Y15" s="0" t="str">
        <f aca="false">IF(AND($C15="S",$X15&gt;0),LEFT(#REF!,2),"")</f>
        <v/>
      </c>
      <c r="Z15" s="58" t="e">
        <f aca="true">SUMIF(OFFSET($C15,1,0,ROW(Z251)-ROW(Z15)-1),"S",OFFSET(Z15,1,0,ROW(Z251)-ROW(Z15)-1))</f>
        <v>#VALUE!</v>
      </c>
      <c r="AA15" s="59" t="e">
        <f aca="true">SUMIF(OFFSET($C15,1,0,ROW(AA251)-ROW(AA15)-1),"S",OFFSET(AA15,1,0,ROW(AA251)-ROW(AA15)-1))</f>
        <v>#VALUE!</v>
      </c>
    </row>
    <row r="16" customFormat="false" ht="15" hidden="false" customHeight="false" outlineLevel="0" collapsed="false">
      <c r="A16" s="0" t="n">
        <f aca="false">CHOOSE(1+LOG(1+2*(ORÇAMENTO.Nivel="Meta")+4*(ORÇAMENTO.Nivel="Nível 2")+8*(ORÇAMENTO.Nivel="Nível 3")+16*(ORÇAMENTO.Nivel="Nível 4")+32*(ORÇAMENTO.Nivel="Serviço"),2),0,1,2,3,4,"S")</f>
        <v>1</v>
      </c>
      <c r="B16" s="0" t="n">
        <f aca="true">IF(OR(C16="s",C16=0),OFFSET(B16,-1,0),C16)</f>
        <v>1</v>
      </c>
      <c r="C16" s="0" t="n">
        <f aca="true">IF(OFFSET(C16,-1,0)="L",1,IF(OFFSET(C16,-1,0)=1,2,IF(OR(A16="s",A16=0),"S",IF(AND(OFFSET(C16,-1,0)=2,A16=4),3,IF(AND(OR(OFFSET(C16,-1,0)="s",OFFSET(C16,-1,0)=0),A16&lt;&gt;"s",A16&gt;OFFSET(B16,-1,0)),OFFSET(B16,-1,0),A16)))))</f>
        <v>1</v>
      </c>
      <c r="D16" s="0" t="n">
        <f aca="false">IF(OR(C16="S",C16=0),0,IF(ISERROR(K16),J16,SMALL(J16:K16,1)))</f>
        <v>235</v>
      </c>
      <c r="E16" s="0" t="n">
        <f aca="true">IF($C16=1,OFFSET(E16,-1,0)+MAX(1,COUNTIF([1]QCI!$A$13:$A$24,OFFSET([1]ORÇAMENTO!E16,-1,0))),OFFSET(E16,-1,0))</f>
        <v>2</v>
      </c>
      <c r="F16" s="0" t="n">
        <f aca="true">IF($C16=1,0,IF($C16=2,OFFSET(F16,-1,0)+1,OFFSET(F16,-1,0)))</f>
        <v>0</v>
      </c>
      <c r="G16" s="0" t="n">
        <f aca="true">IF(AND($C16&lt;=2,$C16&lt;&gt;0),0,IF($C16=3,OFFSET(G16,-1,0)+1,OFFSET(G16,-1,0)))</f>
        <v>0</v>
      </c>
      <c r="H16" s="0" t="n">
        <f aca="true">IF(AND($C16&lt;=3,$C16&lt;&gt;0),0,IF($C16=4,OFFSET(H16,-1,0)+1,OFFSET(H16,-1,0)))</f>
        <v>0</v>
      </c>
      <c r="I16" s="0" t="n">
        <f aca="true">IF(AND($C16&lt;=4,$C16&lt;&gt;0),0,IF(AND($C16="S",$X16&gt;0),OFFSET(I16,-1,0)+1,OFFSET(I16,-1,0)))</f>
        <v>0</v>
      </c>
      <c r="J16" s="0" t="n">
        <f aca="true">IF(OR($C16="S",$C16=0),0,MATCH(0,OFFSET($D16,1,$C16,ROW($C$251)-ROW($C16)),0))</f>
        <v>235</v>
      </c>
      <c r="K16" s="0" t="e">
        <f aca="true">IF(OR($C16="S",$C16=0),0,MATCH(OFFSET($D16,0,$C16)+IF($C16&lt;&gt;1,1,COUNTIF([1]QCI!$A$13:$A$24,[1]ORÇAMENTO!E16)),OFFSET($D16,1,$C16,ROW($C$251)-ROW($C16)),0))</f>
        <v>#N/A</v>
      </c>
      <c r="L16" s="38"/>
      <c r="M16" s="39" t="s">
        <v>3</v>
      </c>
      <c r="N16" s="40" t="str">
        <f aca="false">CHOOSE(1+LOG(1+2*(C16=1)+4*(C16=2)+8*(C16=3)+16*(C16=4)+32*(C16="S"),2),"","Meta","Nível 2","Nível 3","Nível 4","Serviço")</f>
        <v>Meta</v>
      </c>
      <c r="O16" s="60" t="n">
        <v>1</v>
      </c>
      <c r="P16" s="42" t="s">
        <v>49</v>
      </c>
      <c r="Q16" s="43"/>
      <c r="R16" s="44" t="s">
        <v>51</v>
      </c>
      <c r="S16" s="45" t="e">
        <f aca="false">REFERENCIA.Unidade</f>
        <v>#VALUE!</v>
      </c>
      <c r="T16" s="46" t="n">
        <f aca="true">OFFSET([1]CÁLCULO!H$15,ROW($T16)-ROW(T$15),0)</f>
        <v>0</v>
      </c>
      <c r="U16" s="47"/>
      <c r="V16" s="48" t="s">
        <v>10</v>
      </c>
      <c r="W16" s="46" t="e">
        <f aca="false">IF($C16="S",ROUND(IF(TIPOORCAMENTO="Proposto",ORÇAMENTO.CustoUnitario*(1+#REF!),ORÇAMENTO.PrecoUnitarioLicitado),15-13*#REF!),0)</f>
        <v>#VALUE!</v>
      </c>
      <c r="X16" s="49"/>
      <c r="Y16" s="0" t="str">
        <f aca="false">IF(AND($C16="S",$X16&gt;0),IF(ISBLANK(#REF!),"RA",LEFT(#REF!,2)),"")</f>
        <v/>
      </c>
      <c r="Z16" s="50" t="e">
        <f aca="true">IF($C16="S",IF($Y16="CP",$X16,IF($Y16="RA",(($X16)*[1]QCI!$AA$3),0)),SomaAgrup)</f>
        <v>#VALUE!</v>
      </c>
      <c r="AA16" s="51" t="e">
        <f aca="true">IF($C16="S",IF($Y16="OU",ROUND($X16,2),0),SomaAgrup)</f>
        <v>#VALUE!</v>
      </c>
    </row>
    <row r="17" customFormat="false" ht="15" hidden="false" customHeight="false" outlineLevel="0" collapsed="false">
      <c r="A17" s="0" t="n">
        <f aca="false">CHOOSE(1+LOG(1+2*(ORÇAMENTO.Nivel="Meta")+4*(ORÇAMENTO.Nivel="Nível 2")+8*(ORÇAMENTO.Nivel="Nível 3")+16*(ORÇAMENTO.Nivel="Nível 4")+32*(ORÇAMENTO.Nivel="Serviço"),2),0,1,2,3,4,"S")</f>
        <v>2</v>
      </c>
      <c r="B17" s="0" t="n">
        <f aca="true">IF(OR(C17="s",C17=0),OFFSET(B17,-1,0),C17)</f>
        <v>2</v>
      </c>
      <c r="C17" s="0" t="n">
        <f aca="true">IF(OFFSET(C17,-1,0)="L",1,IF(OFFSET(C17,-1,0)=1,2,IF(OR(A17="s",A17=0),"S",IF(AND(OFFSET(C17,-1,0)=2,A17=4),3,IF(AND(OR(OFFSET(C17,-1,0)="s",OFFSET(C17,-1,0)=0),A17&lt;&gt;"s",A17&gt;OFFSET(B17,-1,0)),OFFSET(B17,-1,0),A17)))))</f>
        <v>2</v>
      </c>
      <c r="D17" s="0" t="n">
        <f aca="false">IF(OR(C17="S",C17=0),0,IF(ISERROR(K17),J17,SMALL(J17:K17,1)))</f>
        <v>6</v>
      </c>
      <c r="E17" s="0" t="n">
        <f aca="true">IF($C17=1,OFFSET(E17,-1,0)+MAX(1,COUNTIF([1]QCI!$A$13:$A$24,OFFSET([1]ORÇAMENTO!E17,-1,0))),OFFSET(E17,-1,0))</f>
        <v>2</v>
      </c>
      <c r="F17" s="0" t="n">
        <f aca="true">IF($C17=1,0,IF($C17=2,OFFSET(F17,-1,0)+1,OFFSET(F17,-1,0)))</f>
        <v>1</v>
      </c>
      <c r="G17" s="0" t="n">
        <f aca="true">IF(AND($C17&lt;=2,$C17&lt;&gt;0),0,IF($C17=3,OFFSET(G17,-1,0)+1,OFFSET(G17,-1,0)))</f>
        <v>0</v>
      </c>
      <c r="H17" s="0" t="n">
        <f aca="true">IF(AND($C17&lt;=3,$C17&lt;&gt;0),0,IF($C17=4,OFFSET(H17,-1,0)+1,OFFSET(H17,-1,0)))</f>
        <v>0</v>
      </c>
      <c r="I17" s="0" t="n">
        <f aca="true">IF(AND($C17&lt;=4,$C17&lt;&gt;0),0,IF(AND($C17="S",$X17&gt;0),OFFSET(I17,-1,0)+1,OFFSET(I17,-1,0)))</f>
        <v>0</v>
      </c>
      <c r="J17" s="0" t="n">
        <f aca="true">IF(OR($C17="S",$C17=0),0,MATCH(0,OFFSET($D17,1,$C17,ROW($C$251)-ROW($C17)),0))</f>
        <v>234</v>
      </c>
      <c r="K17" s="0" t="n">
        <f aca="true">IF(OR($C17="S",$C17=0),0,MATCH(OFFSET($D17,0,$C17)+IF($C17&lt;&gt;1,1,COUNTIF([1]QCI!$A$13:$A$24,[1]ORÇAMENTO!E17)),OFFSET($D17,1,$C17,ROW($C$251)-ROW($C17)),0))</f>
        <v>6</v>
      </c>
      <c r="L17" s="38"/>
      <c r="M17" s="39" t="s">
        <v>4</v>
      </c>
      <c r="N17" s="40" t="str">
        <f aca="false">CHOOSE(1+LOG(1+2*(C17=1)+4*(C17=2)+8*(C17=3)+16*(C17=4)+32*(C17="S"),2),"","Meta","Nível 2","Nível 3","Nível 4","Serviço")</f>
        <v>Nível 2</v>
      </c>
      <c r="O17" s="41" t="s">
        <v>52</v>
      </c>
      <c r="P17" s="42" t="s">
        <v>49</v>
      </c>
      <c r="Q17" s="43"/>
      <c r="R17" s="44" t="s">
        <v>53</v>
      </c>
      <c r="S17" s="45" t="e">
        <f aca="false">REFERENCIA.Unidade</f>
        <v>#VALUE!</v>
      </c>
      <c r="T17" s="46" t="n">
        <f aca="true">OFFSET([1]CÁLCULO!H$15,ROW($T17)-ROW(T$15),0)</f>
        <v>0</v>
      </c>
      <c r="U17" s="47"/>
      <c r="V17" s="48" t="s">
        <v>10</v>
      </c>
      <c r="W17" s="46" t="e">
        <f aca="false">IF($C17="S",ROUND(IF(TIPOORCAMENTO="Proposto",ORÇAMENTO.CustoUnitario*(1+#REF!),ORÇAMENTO.PrecoUnitarioLicitado),15-13*#REF!),0)</f>
        <v>#VALUE!</v>
      </c>
      <c r="X17" s="49"/>
      <c r="Y17" s="0" t="str">
        <f aca="false">IF(AND($C17="S",$X17&gt;0),IF(ISBLANK(#REF!),"RA",LEFT(#REF!,2)),"")</f>
        <v/>
      </c>
      <c r="Z17" s="50" t="n">
        <f aca="true">IF($C17="S",IF($Y17="CP",$X17,IF($Y17="RA",(($X17)*[1]QCI!$AA$3),0)),SomaAgrup)</f>
        <v>0</v>
      </c>
      <c r="AA17" s="51" t="n">
        <f aca="true">IF($C17="S",IF($Y17="OU",ROUND($X17,2),0),SomaAgrup)</f>
        <v>0</v>
      </c>
    </row>
    <row r="18" customFormat="false" ht="18" hidden="false" customHeight="true" outlineLevel="0" collapsed="false">
      <c r="A18" s="0" t="str">
        <f aca="false">CHOOSE(1+LOG(1+2*(ORÇAMENTO.Nivel="Meta")+4*(ORÇAMENTO.Nivel="Nível 2")+8*(ORÇAMENTO.Nivel="Nível 3")+16*(ORÇAMENTO.Nivel="Nível 4")+32*(ORÇAMENTO.Nivel="Serviço"),2),0,1,2,3,4,"S")</f>
        <v>S</v>
      </c>
      <c r="B18" s="0" t="n">
        <f aca="true">IF(OR(C18="s",C18=0),OFFSET(B18,-1,0),C18)</f>
        <v>2</v>
      </c>
      <c r="C18" s="0" t="str">
        <f aca="true">IF(OFFSET(C18,-1,0)="L",1,IF(OFFSET(C18,-1,0)=1,2,IF(OR(A18="s",A18=0),"S",IF(AND(OFFSET(C18,-1,0)=2,A18=4),3,IF(AND(OR(OFFSET(C18,-1,0)="s",OFFSET(C18,-1,0)=0),A18&lt;&gt;"s",A18&gt;OFFSET(B18,-1,0)),OFFSET(B18,-1,0),A18)))))</f>
        <v>S</v>
      </c>
      <c r="D18" s="0" t="n">
        <f aca="false">IF(OR(C18="S",C18=0),0,IF(ISERROR(K18),J18,SMALL(J18:K18,1)))</f>
        <v>0</v>
      </c>
      <c r="E18" s="0" t="n">
        <f aca="true">IF($C18=1,OFFSET(E18,-1,0)+MAX(1,COUNTIF([1]QCI!$A$13:$A$24,OFFSET([1]ORÇAMENTO!E18,-1,0))),OFFSET(E18,-1,0))</f>
        <v>2</v>
      </c>
      <c r="F18" s="0" t="n">
        <f aca="true">IF($C18=1,0,IF($C18=2,OFFSET(F18,-1,0)+1,OFFSET(F18,-1,0)))</f>
        <v>1</v>
      </c>
      <c r="G18" s="0" t="n">
        <f aca="true">IF(AND($C18&lt;=2,$C18&lt;&gt;0),0,IF($C18=3,OFFSET(G18,-1,0)+1,OFFSET(G18,-1,0)))</f>
        <v>0</v>
      </c>
      <c r="H18" s="0" t="n">
        <f aca="true">IF(AND($C18&lt;=3,$C18&lt;&gt;0),0,IF($C18=4,OFFSET(H18,-1,0)+1,OFFSET(H18,-1,0)))</f>
        <v>0</v>
      </c>
      <c r="I18" s="0" t="n">
        <f aca="true">IF(AND($C18&lt;=4,$C18&lt;&gt;0),0,IF(AND($C18="S",$X18&gt;0),OFFSET(I18,-1,0)+1,OFFSET(I18,-1,0)))</f>
        <v>0</v>
      </c>
      <c r="J18" s="0" t="n">
        <f aca="true">IF(OR($C18="S",$C18=0),0,MATCH(0,OFFSET($D18,1,$C18,ROW($C$251)-ROW($C18)),0))</f>
        <v>0</v>
      </c>
      <c r="K18" s="0" t="n">
        <f aca="true">IF(OR($C18="S",$C18=0),0,MATCH(OFFSET($D18,0,$C18)+IF($C18&lt;&gt;1,1,COUNTIF([1]QCI!$A$13:$A$24,[1]ORÇAMENTO!E18)),OFFSET($D18,1,$C18,ROW($C$251)-ROW($C18)),0))</f>
        <v>0</v>
      </c>
      <c r="L18" s="38"/>
      <c r="M18" s="39" t="s">
        <v>7</v>
      </c>
      <c r="N18" s="40" t="str">
        <f aca="false">CHOOSE(1+LOG(1+2*(C18=1)+4*(C18=2)+8*(C18=3)+16*(C18=4)+32*(C18="S"),2),"","Meta","Nível 2","Nível 3","Nível 4","Serviço")</f>
        <v>Serviço</v>
      </c>
      <c r="O18" s="41" t="s">
        <v>54</v>
      </c>
      <c r="P18" s="42" t="s">
        <v>55</v>
      </c>
      <c r="Q18" s="43" t="s">
        <v>56</v>
      </c>
      <c r="R18" s="44" t="s">
        <v>57</v>
      </c>
      <c r="S18" s="45" t="s">
        <v>58</v>
      </c>
      <c r="T18" s="46" t="n">
        <v>4.5</v>
      </c>
      <c r="U18" s="47"/>
      <c r="V18" s="48" t="s">
        <v>10</v>
      </c>
      <c r="W18" s="46"/>
      <c r="X18" s="49"/>
      <c r="Y18" s="0" t="str">
        <f aca="false">IF(AND($C18="S",$X18&gt;0),IF(ISBLANK(#REF!),"RA",LEFT(#REF!,2)),"")</f>
        <v/>
      </c>
      <c r="Z18" s="50" t="n">
        <f aca="true">IF($C18="S",IF($Y18="CP",$X18,IF($Y18="RA",(($X18)*[1]QCI!$AA$3),0)),SomaAgrup)</f>
        <v>0</v>
      </c>
      <c r="AA18" s="51" t="n">
        <f aca="true">IF($C18="S",IF($Y18="OU",ROUND($X18,2),0),SomaAgrup)</f>
        <v>0</v>
      </c>
    </row>
    <row r="19" customFormat="false" ht="27.75" hidden="false" customHeight="true" outlineLevel="0" collapsed="false">
      <c r="A19" s="0" t="str">
        <f aca="false">CHOOSE(1+LOG(1+2*(ORÇAMENTO.Nivel="Meta")+4*(ORÇAMENTO.Nivel="Nível 2")+8*(ORÇAMENTO.Nivel="Nível 3")+16*(ORÇAMENTO.Nivel="Nível 4")+32*(ORÇAMENTO.Nivel="Serviço"),2),0,1,2,3,4,"S")</f>
        <v>S</v>
      </c>
      <c r="B19" s="0" t="n">
        <f aca="true">IF(OR(C19="s",C19=0),OFFSET(B19,-1,0),C19)</f>
        <v>2</v>
      </c>
      <c r="C19" s="0" t="str">
        <f aca="true">IF(OFFSET(C19,-1,0)="L",1,IF(OFFSET(C19,-1,0)=1,2,IF(OR(A19="s",A19=0),"S",IF(AND(OFFSET(C19,-1,0)=2,A19=4),3,IF(AND(OR(OFFSET(C19,-1,0)="s",OFFSET(C19,-1,0)=0),A19&lt;&gt;"s",A19&gt;OFFSET(B19,-1,0)),OFFSET(B19,-1,0),A19)))))</f>
        <v>S</v>
      </c>
      <c r="D19" s="0" t="n">
        <f aca="false">IF(OR(C19="S",C19=0),0,IF(ISERROR(K19),J19,SMALL(J19:K19,1)))</f>
        <v>0</v>
      </c>
      <c r="E19" s="0" t="n">
        <f aca="true">IF($C19=1,OFFSET(E19,-1,0)+MAX(1,COUNTIF([1]QCI!$A$13:$A$24,OFFSET([1]ORÇAMENTO!E19,-1,0))),OFFSET(E19,-1,0))</f>
        <v>2</v>
      </c>
      <c r="F19" s="0" t="n">
        <f aca="true">IF($C19=1,0,IF($C19=2,OFFSET(F19,-1,0)+1,OFFSET(F19,-1,0)))</f>
        <v>1</v>
      </c>
      <c r="G19" s="0" t="n">
        <f aca="true">IF(AND($C19&lt;=2,$C19&lt;&gt;0),0,IF($C19=3,OFFSET(G19,-1,0)+1,OFFSET(G19,-1,0)))</f>
        <v>0</v>
      </c>
      <c r="H19" s="0" t="n">
        <f aca="true">IF(AND($C19&lt;=3,$C19&lt;&gt;0),0,IF($C19=4,OFFSET(H19,-1,0)+1,OFFSET(H19,-1,0)))</f>
        <v>0</v>
      </c>
      <c r="I19" s="0" t="n">
        <f aca="true">IF(AND($C19&lt;=4,$C19&lt;&gt;0),0,IF(AND($C19="S",$X19&gt;0),OFFSET(I19,-1,0)+1,OFFSET(I19,-1,0)))</f>
        <v>0</v>
      </c>
      <c r="J19" s="0" t="n">
        <f aca="true">IF(OR($C19="S",$C19=0),0,MATCH(0,OFFSET($D19,1,$C19,ROW($C$251)-ROW($C19)),0))</f>
        <v>0</v>
      </c>
      <c r="K19" s="0" t="n">
        <f aca="true">IF(OR($C19="S",$C19=0),0,MATCH(OFFSET($D19,0,$C19)+IF($C19&lt;&gt;1,1,COUNTIF([1]QCI!$A$13:$A$24,[1]ORÇAMENTO!E19)),OFFSET($D19,1,$C19,ROW($C$251)-ROW($C19)),0))</f>
        <v>0</v>
      </c>
      <c r="L19" s="38"/>
      <c r="M19" s="39" t="s">
        <v>7</v>
      </c>
      <c r="N19" s="40" t="str">
        <f aca="false">CHOOSE(1+LOG(1+2*(C19=1)+4*(C19=2)+8*(C19=3)+16*(C19=4)+32*(C19="S"),2),"","Meta","Nível 2","Nível 3","Nível 4","Serviço")</f>
        <v>Serviço</v>
      </c>
      <c r="O19" s="41" t="s">
        <v>59</v>
      </c>
      <c r="P19" s="42" t="s">
        <v>60</v>
      </c>
      <c r="Q19" s="43" t="s">
        <v>61</v>
      </c>
      <c r="R19" s="44" t="s">
        <v>62</v>
      </c>
      <c r="S19" s="45" t="s">
        <v>63</v>
      </c>
      <c r="T19" s="46" t="n">
        <v>51.22</v>
      </c>
      <c r="U19" s="47"/>
      <c r="V19" s="48" t="s">
        <v>10</v>
      </c>
      <c r="W19" s="46"/>
      <c r="X19" s="49"/>
      <c r="Y19" s="0" t="str">
        <f aca="false">IF(AND($C19="S",$X19&gt;0),IF(ISBLANK(#REF!),"RA",LEFT(#REF!,2)),"")</f>
        <v/>
      </c>
      <c r="Z19" s="50" t="n">
        <f aca="true">IF($C19="S",IF($Y19="CP",$X19,IF($Y19="RA",(($X19)*[1]QCI!$AA$3),0)),SomaAgrup)</f>
        <v>0</v>
      </c>
      <c r="AA19" s="51" t="n">
        <f aca="true">IF($C19="S",IF($Y19="OU",ROUND($X19,2),0),SomaAgrup)</f>
        <v>0</v>
      </c>
    </row>
    <row r="20" customFormat="false" ht="17.25" hidden="false" customHeight="true" outlineLevel="0" collapsed="false">
      <c r="A20" s="0" t="str">
        <f aca="false">CHOOSE(1+LOG(1+2*(ORÇAMENTO.Nivel="Meta")+4*(ORÇAMENTO.Nivel="Nível 2")+8*(ORÇAMENTO.Nivel="Nível 3")+16*(ORÇAMENTO.Nivel="Nível 4")+32*(ORÇAMENTO.Nivel="Serviço"),2),0,1,2,3,4,"S")</f>
        <v>S</v>
      </c>
      <c r="B20" s="0" t="n">
        <f aca="true">IF(OR(C20="s",C20=0),OFFSET(B20,-1,0),C20)</f>
        <v>2</v>
      </c>
      <c r="C20" s="0" t="str">
        <f aca="true">IF(OFFSET(C20,-1,0)="L",1,IF(OFFSET(C20,-1,0)=1,2,IF(OR(A20="s",A20=0),"S",IF(AND(OFFSET(C20,-1,0)=2,A20=4),3,IF(AND(OR(OFFSET(C20,-1,0)="s",OFFSET(C20,-1,0)=0),A20&lt;&gt;"s",A20&gt;OFFSET(B20,-1,0)),OFFSET(B20,-1,0),A20)))))</f>
        <v>S</v>
      </c>
      <c r="D20" s="0" t="n">
        <f aca="false">IF(OR(C20="S",C20=0),0,IF(ISERROR(K20),J20,SMALL(J20:K20,1)))</f>
        <v>0</v>
      </c>
      <c r="E20" s="0" t="n">
        <f aca="true">IF($C20=1,OFFSET(E20,-1,0)+MAX(1,COUNTIF([1]QCI!$A$13:$A$24,OFFSET([1]ORÇAMENTO!E20,-1,0))),OFFSET(E20,-1,0))</f>
        <v>2</v>
      </c>
      <c r="F20" s="0" t="n">
        <f aca="true">IF($C20=1,0,IF($C20=2,OFFSET(F20,-1,0)+1,OFFSET(F20,-1,0)))</f>
        <v>1</v>
      </c>
      <c r="G20" s="0" t="n">
        <f aca="true">IF(AND($C20&lt;=2,$C20&lt;&gt;0),0,IF($C20=3,OFFSET(G20,-1,0)+1,OFFSET(G20,-1,0)))</f>
        <v>0</v>
      </c>
      <c r="H20" s="0" t="n">
        <f aca="true">IF(AND($C20&lt;=3,$C20&lt;&gt;0),0,IF($C20=4,OFFSET(H20,-1,0)+1,OFFSET(H20,-1,0)))</f>
        <v>0</v>
      </c>
      <c r="I20" s="0" t="n">
        <f aca="true">IF(AND($C20&lt;=4,$C20&lt;&gt;0),0,IF(AND($C20="S",$X20&gt;0),OFFSET(I20,-1,0)+1,OFFSET(I20,-1,0)))</f>
        <v>0</v>
      </c>
      <c r="J20" s="0" t="n">
        <f aca="true">IF(OR($C20="S",$C20=0),0,MATCH(0,OFFSET($D20,1,$C20,ROW($C$251)-ROW($C20)),0))</f>
        <v>0</v>
      </c>
      <c r="K20" s="0" t="n">
        <f aca="true">IF(OR($C20="S",$C20=0),0,MATCH(OFFSET($D20,0,$C20)+IF($C20&lt;&gt;1,1,COUNTIF([1]QCI!$A$13:$A$24,[1]ORÇAMENTO!E20)),OFFSET($D20,1,$C20,ROW($C$251)-ROW($C20)),0))</f>
        <v>0</v>
      </c>
      <c r="L20" s="38"/>
      <c r="M20" s="39" t="s">
        <v>7</v>
      </c>
      <c r="N20" s="40" t="str">
        <f aca="false">CHOOSE(1+LOG(1+2*(C20=1)+4*(C20=2)+8*(C20=3)+16*(C20=4)+32*(C20="S"),2),"","Meta","Nível 2","Nível 3","Nível 4","Serviço")</f>
        <v>Serviço</v>
      </c>
      <c r="O20" s="61" t="s">
        <v>64</v>
      </c>
      <c r="P20" s="42" t="s">
        <v>49</v>
      </c>
      <c r="Q20" s="62" t="s">
        <v>65</v>
      </c>
      <c r="R20" s="63" t="s">
        <v>66</v>
      </c>
      <c r="S20" s="45" t="s">
        <v>67</v>
      </c>
      <c r="T20" s="46" t="n">
        <v>110.8</v>
      </c>
      <c r="U20" s="47"/>
      <c r="V20" s="48" t="s">
        <v>10</v>
      </c>
      <c r="W20" s="46"/>
      <c r="X20" s="49"/>
      <c r="Y20" s="0" t="str">
        <f aca="false">IF(AND($C20="S",$X20&gt;0),IF(ISBLANK(#REF!),"RA",LEFT(#REF!,2)),"")</f>
        <v/>
      </c>
      <c r="Z20" s="50" t="n">
        <f aca="true">IF($C20="S",IF($Y20="CP",$X20,IF($Y20="RA",(($X20)*[1]QCI!$AA$3),0)),SomaAgrup)</f>
        <v>0</v>
      </c>
      <c r="AA20" s="51" t="n">
        <f aca="true">IF($C20="S",IF($Y20="OU",ROUND($X20,2),0),SomaAgrup)</f>
        <v>0</v>
      </c>
    </row>
    <row r="21" customFormat="false" ht="15" hidden="false" customHeight="true" outlineLevel="0" collapsed="false">
      <c r="A21" s="0" t="str">
        <f aca="false">CHOOSE(1+LOG(1+2*(ORÇAMENTO.Nivel="Meta")+4*(ORÇAMENTO.Nivel="Nível 2")+8*(ORÇAMENTO.Nivel="Nível 3")+16*(ORÇAMENTO.Nivel="Nível 4")+32*(ORÇAMENTO.Nivel="Serviço"),2),0,1,2,3,4,"S")</f>
        <v>S</v>
      </c>
      <c r="B21" s="0" t="n">
        <f aca="true">IF(OR(C21="s",C21=0),OFFSET(B21,-1,0),C21)</f>
        <v>2</v>
      </c>
      <c r="C21" s="0" t="str">
        <f aca="true">IF(OFFSET(C21,-1,0)="L",1,IF(OFFSET(C21,-1,0)=1,2,IF(OR(A21="s",A21=0),"S",IF(AND(OFFSET(C21,-1,0)=2,A21=4),3,IF(AND(OR(OFFSET(C21,-1,0)="s",OFFSET(C21,-1,0)=0),A21&lt;&gt;"s",A21&gt;OFFSET(B21,-1,0)),OFFSET(B21,-1,0),A21)))))</f>
        <v>S</v>
      </c>
      <c r="D21" s="0" t="n">
        <f aca="false">IF(OR(C21="S",C21=0),0,IF(ISERROR(K21),J21,SMALL(J21:K21,1)))</f>
        <v>0</v>
      </c>
      <c r="E21" s="0" t="n">
        <f aca="true">IF($C21=1,OFFSET(E21,-1,0)+MAX(1,COUNTIF([1]QCI!$A$13:$A$24,OFFSET([1]ORÇAMENTO!E21,-1,0))),OFFSET(E21,-1,0))</f>
        <v>2</v>
      </c>
      <c r="F21" s="0" t="n">
        <f aca="true">IF($C21=1,0,IF($C21=2,OFFSET(F21,-1,0)+1,OFFSET(F21,-1,0)))</f>
        <v>1</v>
      </c>
      <c r="G21" s="0" t="n">
        <f aca="true">IF(AND($C21&lt;=2,$C21&lt;&gt;0),0,IF($C21=3,OFFSET(G21,-1,0)+1,OFFSET(G21,-1,0)))</f>
        <v>0</v>
      </c>
      <c r="H21" s="0" t="n">
        <f aca="true">IF(AND($C21&lt;=3,$C21&lt;&gt;0),0,IF($C21=4,OFFSET(H21,-1,0)+1,OFFSET(H21,-1,0)))</f>
        <v>0</v>
      </c>
      <c r="I21" s="0" t="n">
        <f aca="true">IF(AND($C21&lt;=4,$C21&lt;&gt;0),0,IF(AND($C21="S",$X21&gt;0),OFFSET(I21,-1,0)+1,OFFSET(I21,-1,0)))</f>
        <v>0</v>
      </c>
      <c r="J21" s="0" t="n">
        <f aca="true">IF(OR($C21="S",$C21=0),0,MATCH(0,OFFSET($D21,1,$C21,ROW($C$251)-ROW($C21)),0))</f>
        <v>0</v>
      </c>
      <c r="K21" s="0" t="n">
        <f aca="true">IF(OR($C21="S",$C21=0),0,MATCH(OFFSET($D21,0,$C21)+IF($C21&lt;&gt;1,1,COUNTIF([1]QCI!$A$13:$A$24,[1]ORÇAMENTO!E21)),OFFSET($D21,1,$C21,ROW($C$251)-ROW($C21)),0))</f>
        <v>0</v>
      </c>
      <c r="L21" s="38"/>
      <c r="M21" s="39" t="s">
        <v>7</v>
      </c>
      <c r="N21" s="40" t="str">
        <f aca="false">CHOOSE(1+LOG(1+2*(C21=1)+4*(C21=2)+8*(C21=3)+16*(C21=4)+32*(C21="S"),2),"","Meta","Nível 2","Nível 3","Nível 4","Serviço")</f>
        <v>Serviço</v>
      </c>
      <c r="O21" s="61" t="s">
        <v>68</v>
      </c>
      <c r="P21" s="42" t="s">
        <v>60</v>
      </c>
      <c r="Q21" s="62" t="s">
        <v>69</v>
      </c>
      <c r="R21" s="63" t="s">
        <v>70</v>
      </c>
      <c r="S21" s="45" t="s">
        <v>58</v>
      </c>
      <c r="T21" s="46" t="n">
        <v>99.79</v>
      </c>
      <c r="U21" s="47"/>
      <c r="V21" s="48" t="s">
        <v>10</v>
      </c>
      <c r="W21" s="46"/>
      <c r="X21" s="49"/>
      <c r="Y21" s="0" t="str">
        <f aca="false">IF(AND($C21="S",$X21&gt;0),IF(ISBLANK(#REF!),"RA",LEFT(#REF!,2)),"")</f>
        <v/>
      </c>
      <c r="Z21" s="50" t="n">
        <f aca="true">IF($C21="S",IF($Y21="CP",$X21,IF($Y21="RA",(($X21)*[1]QCI!$AA$3),0)),SomaAgrup)</f>
        <v>0</v>
      </c>
      <c r="AA21" s="51" t="n">
        <f aca="true">IF($C21="S",IF($Y21="OU",ROUND($X21,2),0),SomaAgrup)</f>
        <v>0</v>
      </c>
    </row>
    <row r="22" customFormat="false" ht="15" hidden="true" customHeight="false" outlineLevel="0" collapsed="false">
      <c r="A22" s="0" t="str">
        <f aca="false">CHOOSE(1+LOG(1+2*(ORÇAMENTO.Nivel="Meta")+4*(ORÇAMENTO.Nivel="Nível 2")+8*(ORÇAMENTO.Nivel="Nível 3")+16*(ORÇAMENTO.Nivel="Nível 4")+32*(ORÇAMENTO.Nivel="Serviço"),2),0,1,2,3,4,"S")</f>
        <v>S</v>
      </c>
      <c r="B22" s="0" t="n">
        <f aca="true">IF(OR(C22="s",C22=0),OFFSET(B22,-1,0),C22)</f>
        <v>2</v>
      </c>
      <c r="C22" s="0" t="str">
        <f aca="true">IF(OFFSET(C22,-1,0)="L",1,IF(OFFSET(C22,-1,0)=1,2,IF(OR(A22="s",A22=0),"S",IF(AND(OFFSET(C22,-1,0)=2,A22=4),3,IF(AND(OR(OFFSET(C22,-1,0)="s",OFFSET(C22,-1,0)=0),A22&lt;&gt;"s",A22&gt;OFFSET(B22,-1,0)),OFFSET(B22,-1,0),A22)))))</f>
        <v>S</v>
      </c>
      <c r="D22" s="0" t="n">
        <f aca="false">IF(OR(C22="S",C22=0),0,IF(ISERROR(K22),J22,SMALL(J22:K22,1)))</f>
        <v>0</v>
      </c>
      <c r="E22" s="0" t="n">
        <f aca="true">IF($C22=1,OFFSET(E22,-1,0)+MAX(1,COUNTIF([1]QCI!$A$13:$A$24,OFFSET([1]ORÇAMENTO!E22,-1,0))),OFFSET(E22,-1,0))</f>
        <v>2</v>
      </c>
      <c r="F22" s="0" t="n">
        <f aca="true">IF($C22=1,0,IF($C22=2,OFFSET(F22,-1,0)+1,OFFSET(F22,-1,0)))</f>
        <v>1</v>
      </c>
      <c r="G22" s="0" t="n">
        <f aca="true">IF(AND($C22&lt;=2,$C22&lt;&gt;0),0,IF($C22=3,OFFSET(G22,-1,0)+1,OFFSET(G22,-1,0)))</f>
        <v>0</v>
      </c>
      <c r="H22" s="0" t="n">
        <f aca="true">IF(AND($C22&lt;=3,$C22&lt;&gt;0),0,IF($C22=4,OFFSET(H22,-1,0)+1,OFFSET(H22,-1,0)))</f>
        <v>0</v>
      </c>
      <c r="I22" s="0" t="n">
        <f aca="true">IF(AND($C22&lt;=4,$C22&lt;&gt;0),0,IF(AND($C22="S",$X22&gt;0),OFFSET(I22,-1,0)+1,OFFSET(I22,-1,0)))</f>
        <v>0</v>
      </c>
      <c r="J22" s="0" t="n">
        <f aca="true">IF(OR($C22="S",$C22=0),0,MATCH(0,OFFSET($D22,1,$C22,ROW($C$251)-ROW($C22)),0))</f>
        <v>0</v>
      </c>
      <c r="K22" s="0" t="n">
        <f aca="true">IF(OR($C22="S",$C22=0),0,MATCH(OFFSET($D22,0,$C22)+IF($C22&lt;&gt;1,1,COUNTIF([1]QCI!$A$13:$A$24,[1]ORÇAMENTO!E22)),OFFSET($D22,1,$C22,ROW($C$251)-ROW($C22)),0))</f>
        <v>0</v>
      </c>
      <c r="L22" s="38"/>
      <c r="M22" s="39" t="s">
        <v>7</v>
      </c>
      <c r="N22" s="40" t="str">
        <f aca="false">CHOOSE(1+LOG(1+2*(C22=1)+4*(C22=2)+8*(C22=3)+16*(C22=4)+32*(C22="S"),2),"","Meta","Nível 2","Nível 3","Nível 4","Serviço")</f>
        <v>Serviço</v>
      </c>
      <c r="O22" s="61" t="str">
        <f aca="false">IF(OR($C22=0,$L22=""),"-",CONCATENATE(E22&amp;".",IF(AND($A$5&gt;=2,$C22&gt;=2),F22&amp;".",""),IF(AND($A$5&gt;=3,$C22&gt;=3),G22&amp;".",""),IF(AND($A$5&gt;=4,$C22&gt;=4),H22&amp;".",""),IF($C22="S",I22&amp;".","")))</f>
        <v>-</v>
      </c>
      <c r="P22" s="42" t="s">
        <v>49</v>
      </c>
      <c r="Q22" s="62"/>
      <c r="R22" s="63" t="e">
        <f aca="false">IF($C22="S",REFERENCIA.Descricao,"(digite a descrição aqui)")</f>
        <v>#VALUE!</v>
      </c>
      <c r="S22" s="45" t="e">
        <f aca="false">REFERENCIA.Unidade</f>
        <v>#VALUE!</v>
      </c>
      <c r="T22" s="46" t="n">
        <f aca="true">OFFSET([1]CÁLCULO!H$15,ROW($T22)-ROW(T$15),0)</f>
        <v>0</v>
      </c>
      <c r="U22" s="47"/>
      <c r="V22" s="48" t="s">
        <v>10</v>
      </c>
      <c r="W22" s="46"/>
      <c r="X22" s="49"/>
      <c r="Y22" s="0" t="str">
        <f aca="false">IF(AND($C22="S",$X22&gt;0),IF(ISBLANK(#REF!),"RA",LEFT(#REF!,2)),"")</f>
        <v/>
      </c>
      <c r="Z22" s="50" t="n">
        <f aca="true">IF($C22="S",IF($Y22="CP",$X22,IF($Y22="RA",(($X22)*[1]QCI!$AA$3),0)),SomaAgrup)</f>
        <v>0</v>
      </c>
      <c r="AA22" s="51" t="n">
        <f aca="true">IF($C22="S",IF($Y22="OU",ROUND($X22,2),0),SomaAgrup)</f>
        <v>0</v>
      </c>
    </row>
    <row r="23" customFormat="false" ht="15" hidden="false" customHeight="false" outlineLevel="0" collapsed="false">
      <c r="A23" s="0" t="n">
        <f aca="false">CHOOSE(1+LOG(1+2*(ORÇAMENTO.Nivel="Meta")+4*(ORÇAMENTO.Nivel="Nível 2")+8*(ORÇAMENTO.Nivel="Nível 3")+16*(ORÇAMENTO.Nivel="Nível 4")+32*(ORÇAMENTO.Nivel="Serviço"),2),0,1,2,3,4,"S")</f>
        <v>2</v>
      </c>
      <c r="B23" s="0" t="n">
        <f aca="true">IF(OR(C23="s",C23=0),OFFSET(B23,-1,0),C23)</f>
        <v>2</v>
      </c>
      <c r="C23" s="0" t="n">
        <f aca="true">IF(OFFSET(C23,-1,0)="L",1,IF(OFFSET(C23,-1,0)=1,2,IF(OR(A23="s",A23=0),"S",IF(AND(OFFSET(C23,-1,0)=2,A23=4),3,IF(AND(OR(OFFSET(C23,-1,0)="s",OFFSET(C23,-1,0)=0),A23&lt;&gt;"s",A23&gt;OFFSET(B23,-1,0)),OFFSET(B23,-1,0),A23)))))</f>
        <v>2</v>
      </c>
      <c r="D23" s="0" t="n">
        <f aca="false">IF(OR(C23="S",C23=0),0,IF(ISERROR(K23),J23,SMALL(J23:K23,1)))</f>
        <v>17</v>
      </c>
      <c r="E23" s="0" t="n">
        <f aca="true">IF($C23=1,OFFSET(E23,-1,0)+MAX(1,COUNTIF([1]QCI!$A$13:$A$24,OFFSET([1]ORÇAMENTO!E23,-1,0))),OFFSET(E23,-1,0))</f>
        <v>2</v>
      </c>
      <c r="F23" s="0" t="n">
        <f aca="true">IF($C23=1,0,IF($C23=2,OFFSET(F23,-1,0)+1,OFFSET(F23,-1,0)))</f>
        <v>2</v>
      </c>
      <c r="G23" s="0" t="n">
        <f aca="true">IF(AND($C23&lt;=2,$C23&lt;&gt;0),0,IF($C23=3,OFFSET(G23,-1,0)+1,OFFSET(G23,-1,0)))</f>
        <v>0</v>
      </c>
      <c r="H23" s="0" t="n">
        <f aca="true">IF(AND($C23&lt;=3,$C23&lt;&gt;0),0,IF($C23=4,OFFSET(H23,-1,0)+1,OFFSET(H23,-1,0)))</f>
        <v>0</v>
      </c>
      <c r="I23" s="0" t="n">
        <f aca="true">IF(AND($C23&lt;=4,$C23&lt;&gt;0),0,IF(AND($C23="S",$X23&gt;0),OFFSET(I23,-1,0)+1,OFFSET(I23,-1,0)))</f>
        <v>0</v>
      </c>
      <c r="J23" s="0" t="n">
        <f aca="true">IF(OR($C23="S",$C23=0),0,MATCH(0,OFFSET($D23,1,$C23,ROW($C$251)-ROW($C23)),0))</f>
        <v>228</v>
      </c>
      <c r="K23" s="0" t="n">
        <f aca="true">IF(OR($C23="S",$C23=0),0,MATCH(OFFSET($D23,0,$C23)+IF($C23&lt;&gt;1,1,COUNTIF([1]QCI!$A$13:$A$24,[1]ORÇAMENTO!E23)),OFFSET($D23,1,$C23,ROW($C$251)-ROW($C23)),0))</f>
        <v>17</v>
      </c>
      <c r="L23" s="38"/>
      <c r="M23" s="39" t="s">
        <v>4</v>
      </c>
      <c r="N23" s="40" t="str">
        <f aca="false">CHOOSE(1+LOG(1+2*(C23=1)+4*(C23=2)+8*(C23=3)+16*(C23=4)+32*(C23="S"),2),"","Meta","Nível 2","Nível 3","Nível 4","Serviço")</f>
        <v>Nível 2</v>
      </c>
      <c r="O23" s="61" t="s">
        <v>71</v>
      </c>
      <c r="P23" s="42" t="s">
        <v>49</v>
      </c>
      <c r="Q23" s="43"/>
      <c r="R23" s="63" t="s">
        <v>72</v>
      </c>
      <c r="S23" s="45" t="e">
        <f aca="false">REFERENCIA.Unidade</f>
        <v>#VALUE!</v>
      </c>
      <c r="T23" s="46" t="n">
        <f aca="true">OFFSET([1]CÁLCULO!H$15,ROW($T23)-ROW(T$15),0)</f>
        <v>0</v>
      </c>
      <c r="U23" s="47"/>
      <c r="V23" s="48" t="s">
        <v>10</v>
      </c>
      <c r="W23" s="46"/>
      <c r="X23" s="49"/>
      <c r="Y23" s="0" t="str">
        <f aca="false">IF(AND($C23="S",$X23&gt;0),IF(ISBLANK(#REF!),"RA",LEFT(#REF!,2)),"")</f>
        <v/>
      </c>
      <c r="Z23" s="50" t="n">
        <f aca="true">IF($C23="S",IF($Y23="CP",$X23,IF($Y23="RA",(($X23)*[1]QCI!$AA$3),0)),SomaAgrup)</f>
        <v>0</v>
      </c>
      <c r="AA23" s="51" t="n">
        <f aca="true">IF($C23="S",IF($Y23="OU",ROUND($X23,2),0),SomaAgrup)</f>
        <v>0</v>
      </c>
    </row>
    <row r="24" customFormat="false" ht="18.75" hidden="false" customHeight="true" outlineLevel="0" collapsed="false">
      <c r="A24" s="0" t="str">
        <f aca="false">CHOOSE(1+LOG(1+2*(ORÇAMENTO.Nivel="Meta")+4*(ORÇAMENTO.Nivel="Nível 2")+8*(ORÇAMENTO.Nivel="Nível 3")+16*(ORÇAMENTO.Nivel="Nível 4")+32*(ORÇAMENTO.Nivel="Serviço"),2),0,1,2,3,4,"S")</f>
        <v>S</v>
      </c>
      <c r="B24" s="0" t="n">
        <f aca="true">IF(OR(C24="s",C24=0),OFFSET(B24,-1,0),C24)</f>
        <v>2</v>
      </c>
      <c r="C24" s="0" t="str">
        <f aca="true">IF(OFFSET(C24,-1,0)="L",1,IF(OFFSET(C24,-1,0)=1,2,IF(OR(A24="s",A24=0),"S",IF(AND(OFFSET(C24,-1,0)=2,A24=4),3,IF(AND(OR(OFFSET(C24,-1,0)="s",OFFSET(C24,-1,0)=0),A24&lt;&gt;"s",A24&gt;OFFSET(B24,-1,0)),OFFSET(B24,-1,0),A24)))))</f>
        <v>S</v>
      </c>
      <c r="D24" s="0" t="n">
        <f aca="false">IF(OR(C24="S",C24=0),0,IF(ISERROR(K24),J24,SMALL(J24:K24,1)))</f>
        <v>0</v>
      </c>
      <c r="E24" s="0" t="n">
        <f aca="true">IF($C24=1,OFFSET(E24,-1,0)+MAX(1,COUNTIF([1]QCI!$A$13:$A$24,OFFSET([1]ORÇAMENTO!E24,-1,0))),OFFSET(E24,-1,0))</f>
        <v>2</v>
      </c>
      <c r="F24" s="0" t="n">
        <f aca="true">IF($C24=1,0,IF($C24=2,OFFSET(F24,-1,0)+1,OFFSET(F24,-1,0)))</f>
        <v>2</v>
      </c>
      <c r="G24" s="0" t="n">
        <f aca="true">IF(AND($C24&lt;=2,$C24&lt;&gt;0),0,IF($C24=3,OFFSET(G24,-1,0)+1,OFFSET(G24,-1,0)))</f>
        <v>0</v>
      </c>
      <c r="H24" s="0" t="n">
        <f aca="true">IF(AND($C24&lt;=3,$C24&lt;&gt;0),0,IF($C24=4,OFFSET(H24,-1,0)+1,OFFSET(H24,-1,0)))</f>
        <v>0</v>
      </c>
      <c r="I24" s="0" t="n">
        <f aca="true">IF(AND($C24&lt;=4,$C24&lt;&gt;0),0,IF(AND($C24="S",$X24&gt;0),OFFSET(I24,-1,0)+1,OFFSET(I24,-1,0)))</f>
        <v>0</v>
      </c>
      <c r="J24" s="0" t="n">
        <f aca="true">IF(OR($C24="S",$C24=0),0,MATCH(0,OFFSET($D24,1,$C24,ROW($C$251)-ROW($C24)),0))</f>
        <v>0</v>
      </c>
      <c r="K24" s="0" t="n">
        <f aca="true">IF(OR($C24="S",$C24=0),0,MATCH(OFFSET($D24,0,$C24)+IF($C24&lt;&gt;1,1,COUNTIF([1]QCI!$A$13:$A$24,[1]ORÇAMENTO!E24)),OFFSET($D24,1,$C24,ROW($C$251)-ROW($C24)),0))</f>
        <v>0</v>
      </c>
      <c r="L24" s="38"/>
      <c r="M24" s="39" t="s">
        <v>7</v>
      </c>
      <c r="N24" s="40" t="str">
        <f aca="false">CHOOSE(1+LOG(1+2*(C24=1)+4*(C24=2)+8*(C24=3)+16*(C24=4)+32*(C24="S"),2),"","Meta","Nível 2","Nível 3","Nível 4","Serviço")</f>
        <v>Serviço</v>
      </c>
      <c r="O24" s="61" t="s">
        <v>73</v>
      </c>
      <c r="P24" s="42" t="s">
        <v>60</v>
      </c>
      <c r="Q24" s="43" t="s">
        <v>74</v>
      </c>
      <c r="R24" s="63" t="s">
        <v>75</v>
      </c>
      <c r="S24" s="45" t="s">
        <v>63</v>
      </c>
      <c r="T24" s="46" t="n">
        <v>49.9</v>
      </c>
      <c r="U24" s="47"/>
      <c r="V24" s="48" t="s">
        <v>10</v>
      </c>
      <c r="W24" s="46"/>
      <c r="X24" s="49"/>
      <c r="Y24" s="0" t="str">
        <f aca="false">IF(AND($C24="S",$X24&gt;0),IF(ISBLANK(#REF!),"RA",LEFT(#REF!,2)),"")</f>
        <v/>
      </c>
      <c r="Z24" s="50" t="n">
        <f aca="true">IF($C24="S",IF($Y24="CP",$X24,IF($Y24="RA",(($X24)*[1]QCI!$AA$3),0)),SomaAgrup)</f>
        <v>0</v>
      </c>
      <c r="AA24" s="51" t="n">
        <f aca="true">IF($C24="S",IF($Y24="OU",ROUND($X24,2),0),SomaAgrup)</f>
        <v>0</v>
      </c>
    </row>
    <row r="25" customFormat="false" ht="30" hidden="false" customHeight="true" outlineLevel="0" collapsed="false">
      <c r="A25" s="0" t="str">
        <f aca="false">CHOOSE(1+LOG(1+2*(ORÇAMENTO.Nivel="Meta")+4*(ORÇAMENTO.Nivel="Nível 2")+8*(ORÇAMENTO.Nivel="Nível 3")+16*(ORÇAMENTO.Nivel="Nível 4")+32*(ORÇAMENTO.Nivel="Serviço"),2),0,1,2,3,4,"S")</f>
        <v>S</v>
      </c>
      <c r="B25" s="0" t="n">
        <f aca="true">IF(OR(C25="s",C25=0),OFFSET(B25,-1,0),C25)</f>
        <v>2</v>
      </c>
      <c r="C25" s="0" t="str">
        <f aca="true">IF(OFFSET(C25,-1,0)="L",1,IF(OFFSET(C25,-1,0)=1,2,IF(OR(A25="s",A25=0),"S",IF(AND(OFFSET(C25,-1,0)=2,A25=4),3,IF(AND(OR(OFFSET(C25,-1,0)="s",OFFSET(C25,-1,0)=0),A25&lt;&gt;"s",A25&gt;OFFSET(B25,-1,0)),OFFSET(B25,-1,0),A25)))))</f>
        <v>S</v>
      </c>
      <c r="D25" s="0" t="n">
        <f aca="false">IF(OR(C25="S",C25=0),0,IF(ISERROR(K25),J25,SMALL(J25:K25,1)))</f>
        <v>0</v>
      </c>
      <c r="E25" s="0" t="n">
        <f aca="true">IF($C25=1,OFFSET(E25,-1,0)+MAX(1,COUNTIF([1]QCI!$A$13:$A$24,OFFSET([1]ORÇAMENTO!E25,-1,0))),OFFSET(E25,-1,0))</f>
        <v>2</v>
      </c>
      <c r="F25" s="0" t="n">
        <f aca="true">IF($C25=1,0,IF($C25=2,OFFSET(F25,-1,0)+1,OFFSET(F25,-1,0)))</f>
        <v>2</v>
      </c>
      <c r="G25" s="0" t="n">
        <f aca="true">IF(AND($C25&lt;=2,$C25&lt;&gt;0),0,IF($C25=3,OFFSET(G25,-1,0)+1,OFFSET(G25,-1,0)))</f>
        <v>0</v>
      </c>
      <c r="H25" s="0" t="n">
        <f aca="true">IF(AND($C25&lt;=3,$C25&lt;&gt;0),0,IF($C25=4,OFFSET(H25,-1,0)+1,OFFSET(H25,-1,0)))</f>
        <v>0</v>
      </c>
      <c r="I25" s="0" t="n">
        <f aca="true">IF(AND($C25&lt;=4,$C25&lt;&gt;0),0,IF(AND($C25="S",$X25&gt;0),OFFSET(I25,-1,0)+1,OFFSET(I25,-1,0)))</f>
        <v>0</v>
      </c>
      <c r="J25" s="0" t="n">
        <f aca="true">IF(OR($C25="S",$C25=0),0,MATCH(0,OFFSET($D25,1,$C25,ROW($C$251)-ROW($C25)),0))</f>
        <v>0</v>
      </c>
      <c r="K25" s="0" t="n">
        <f aca="true">IF(OR($C25="S",$C25=0),0,MATCH(OFFSET($D25,0,$C25)+IF($C25&lt;&gt;1,1,COUNTIF([1]QCI!$A$13:$A$24,[1]ORÇAMENTO!E25)),OFFSET($D25,1,$C25,ROW($C$251)-ROW($C25)),0))</f>
        <v>0</v>
      </c>
      <c r="L25" s="38"/>
      <c r="M25" s="39" t="s">
        <v>7</v>
      </c>
      <c r="N25" s="40" t="str">
        <f aca="false">CHOOSE(1+LOG(1+2*(C25=1)+4*(C25=2)+8*(C25=3)+16*(C25=4)+32*(C25="S"),2),"","Meta","Nível 2","Nível 3","Nível 4","Serviço")</f>
        <v>Serviço</v>
      </c>
      <c r="O25" s="61" t="s">
        <v>76</v>
      </c>
      <c r="P25" s="42" t="s">
        <v>49</v>
      </c>
      <c r="Q25" s="62" t="s">
        <v>77</v>
      </c>
      <c r="R25" s="63" t="s">
        <v>78</v>
      </c>
      <c r="S25" s="45" t="s">
        <v>58</v>
      </c>
      <c r="T25" s="46" t="n">
        <v>99.79</v>
      </c>
      <c r="U25" s="47"/>
      <c r="V25" s="48" t="s">
        <v>10</v>
      </c>
      <c r="W25" s="46"/>
      <c r="X25" s="49"/>
      <c r="Y25" s="0" t="str">
        <f aca="false">IF(AND($C25="S",$X25&gt;0),IF(ISBLANK(#REF!),"RA",LEFT(#REF!,2)),"")</f>
        <v/>
      </c>
      <c r="Z25" s="50" t="n">
        <f aca="true">IF($C25="S",IF($Y25="CP",$X25,IF($Y25="RA",(($X25)*[1]QCI!$AA$3),0)),SomaAgrup)</f>
        <v>0</v>
      </c>
      <c r="AA25" s="51" t="n">
        <f aca="true">IF($C25="S",IF($Y25="OU",ROUND($X25,2),0),SomaAgrup)</f>
        <v>0</v>
      </c>
    </row>
    <row r="26" customFormat="false" ht="41.25" hidden="false" customHeight="true" outlineLevel="0" collapsed="false">
      <c r="A26" s="0" t="str">
        <f aca="false">CHOOSE(1+LOG(1+2*(ORÇAMENTO.Nivel="Meta")+4*(ORÇAMENTO.Nivel="Nível 2")+8*(ORÇAMENTO.Nivel="Nível 3")+16*(ORÇAMENTO.Nivel="Nível 4")+32*(ORÇAMENTO.Nivel="Serviço"),2),0,1,2,3,4,"S")</f>
        <v>S</v>
      </c>
      <c r="B26" s="0" t="n">
        <f aca="true">IF(OR(C26="s",C26=0),OFFSET(B26,-1,0),C26)</f>
        <v>2</v>
      </c>
      <c r="C26" s="0" t="str">
        <f aca="true">IF(OFFSET(C26,-1,0)="L",1,IF(OFFSET(C26,-1,0)=1,2,IF(OR(A26="s",A26=0),"S",IF(AND(OFFSET(C26,-1,0)=2,A26=4),3,IF(AND(OR(OFFSET(C26,-1,0)="s",OFFSET(C26,-1,0)=0),A26&lt;&gt;"s",A26&gt;OFFSET(B26,-1,0)),OFFSET(B26,-1,0),A26)))))</f>
        <v>S</v>
      </c>
      <c r="D26" s="0" t="n">
        <f aca="false">IF(OR(C26="S",C26=0),0,IF(ISERROR(K26),J26,SMALL(J26:K26,1)))</f>
        <v>0</v>
      </c>
      <c r="E26" s="0" t="n">
        <f aca="true">IF($C26=1,OFFSET(E26,-1,0)+MAX(1,COUNTIF([1]QCI!$A$13:$A$24,OFFSET([1]ORÇAMENTO!E26,-1,0))),OFFSET(E26,-1,0))</f>
        <v>2</v>
      </c>
      <c r="F26" s="0" t="n">
        <f aca="true">IF($C26=1,0,IF($C26=2,OFFSET(F26,-1,0)+1,OFFSET(F26,-1,0)))</f>
        <v>2</v>
      </c>
      <c r="G26" s="0" t="n">
        <f aca="true">IF(AND($C26&lt;=2,$C26&lt;&gt;0),0,IF($C26=3,OFFSET(G26,-1,0)+1,OFFSET(G26,-1,0)))</f>
        <v>0</v>
      </c>
      <c r="H26" s="0" t="n">
        <f aca="true">IF(AND($C26&lt;=3,$C26&lt;&gt;0),0,IF($C26=4,OFFSET(H26,-1,0)+1,OFFSET(H26,-1,0)))</f>
        <v>0</v>
      </c>
      <c r="I26" s="0" t="n">
        <f aca="true">IF(AND($C26&lt;=4,$C26&lt;&gt;0),0,IF(AND($C26="S",$X26&gt;0),OFFSET(I26,-1,0)+1,OFFSET(I26,-1,0)))</f>
        <v>0</v>
      </c>
      <c r="J26" s="0" t="n">
        <f aca="true">IF(OR($C26="S",$C26=0),0,MATCH(0,OFFSET($D26,1,$C26,ROW($C$251)-ROW($C26)),0))</f>
        <v>0</v>
      </c>
      <c r="K26" s="0" t="n">
        <f aca="true">IF(OR($C26="S",$C26=0),0,MATCH(OFFSET($D26,0,$C26)+IF($C26&lt;&gt;1,1,COUNTIF([1]QCI!$A$13:$A$24,[1]ORÇAMENTO!E26)),OFFSET($D26,1,$C26,ROW($C$251)-ROW($C26)),0))</f>
        <v>0</v>
      </c>
      <c r="L26" s="38"/>
      <c r="M26" s="39" t="s">
        <v>7</v>
      </c>
      <c r="N26" s="40" t="str">
        <f aca="false">CHOOSE(1+LOG(1+2*(C26=1)+4*(C26=2)+8*(C26=3)+16*(C26=4)+32*(C26="S"),2),"","Meta","Nível 2","Nível 3","Nível 4","Serviço")</f>
        <v>Serviço</v>
      </c>
      <c r="O26" s="61" t="s">
        <v>79</v>
      </c>
      <c r="P26" s="42" t="s">
        <v>49</v>
      </c>
      <c r="Q26" s="62" t="s">
        <v>80</v>
      </c>
      <c r="R26" s="44" t="s">
        <v>81</v>
      </c>
      <c r="S26" s="45" t="s">
        <v>63</v>
      </c>
      <c r="T26" s="46" t="n">
        <v>19.96</v>
      </c>
      <c r="U26" s="47"/>
      <c r="V26" s="48" t="s">
        <v>10</v>
      </c>
      <c r="W26" s="46"/>
      <c r="X26" s="49"/>
      <c r="Y26" s="0" t="str">
        <f aca="false">IF(AND($C26="S",$X26&gt;0),IF(ISBLANK(#REF!),"RA",LEFT(#REF!,2)),"")</f>
        <v/>
      </c>
      <c r="Z26" s="50" t="n">
        <f aca="true">IF($C26="S",IF($Y26="CP",$X26,IF($Y26="RA",(($X26)*[1]QCI!$AA$3),0)),SomaAgrup)</f>
        <v>0</v>
      </c>
      <c r="AA26" s="51" t="n">
        <f aca="true">IF($C26="S",IF($Y26="OU",ROUND($X26,2),0),SomaAgrup)</f>
        <v>0</v>
      </c>
    </row>
    <row r="27" customFormat="false" ht="40.5" hidden="false" customHeight="true" outlineLevel="0" collapsed="false">
      <c r="A27" s="0" t="str">
        <f aca="false">CHOOSE(1+LOG(1+2*(ORÇAMENTO.Nivel="Meta")+4*(ORÇAMENTO.Nivel="Nível 2")+8*(ORÇAMENTO.Nivel="Nível 3")+16*(ORÇAMENTO.Nivel="Nível 4")+32*(ORÇAMENTO.Nivel="Serviço"),2),0,1,2,3,4,"S")</f>
        <v>S</v>
      </c>
      <c r="B27" s="0" t="n">
        <f aca="true">IF(OR(C27="s",C27=0),OFFSET(B27,-1,0),C27)</f>
        <v>2</v>
      </c>
      <c r="C27" s="0" t="str">
        <f aca="true">IF(OFFSET(C27,-1,0)="L",1,IF(OFFSET(C27,-1,0)=1,2,IF(OR(A27="s",A27=0),"S",IF(AND(OFFSET(C27,-1,0)=2,A27=4),3,IF(AND(OR(OFFSET(C27,-1,0)="s",OFFSET(C27,-1,0)=0),A27&lt;&gt;"s",A27&gt;OFFSET(B27,-1,0)),OFFSET(B27,-1,0),A27)))))</f>
        <v>S</v>
      </c>
      <c r="D27" s="0" t="n">
        <f aca="false">IF(OR(C27="S",C27=0),0,IF(ISERROR(K27),J27,SMALL(J27:K27,1)))</f>
        <v>0</v>
      </c>
      <c r="E27" s="0" t="n">
        <f aca="true">IF($C27=1,OFFSET(E27,-1,0)+MAX(1,COUNTIF([1]QCI!$A$13:$A$24,OFFSET([1]ORÇAMENTO!E27,-1,0))),OFFSET(E27,-1,0))</f>
        <v>2</v>
      </c>
      <c r="F27" s="0" t="n">
        <f aca="true">IF($C27=1,0,IF($C27=2,OFFSET(F27,-1,0)+1,OFFSET(F27,-1,0)))</f>
        <v>2</v>
      </c>
      <c r="G27" s="0" t="n">
        <f aca="true">IF(AND($C27&lt;=2,$C27&lt;&gt;0),0,IF($C27=3,OFFSET(G27,-1,0)+1,OFFSET(G27,-1,0)))</f>
        <v>0</v>
      </c>
      <c r="H27" s="0" t="n">
        <f aca="true">IF(AND($C27&lt;=3,$C27&lt;&gt;0),0,IF($C27=4,OFFSET(H27,-1,0)+1,OFFSET(H27,-1,0)))</f>
        <v>0</v>
      </c>
      <c r="I27" s="0" t="n">
        <f aca="true">IF(AND($C27&lt;=4,$C27&lt;&gt;0),0,IF(AND($C27="S",$X27&gt;0),OFFSET(I27,-1,0)+1,OFFSET(I27,-1,0)))</f>
        <v>0</v>
      </c>
      <c r="J27" s="0" t="n">
        <f aca="true">IF(OR($C27="S",$C27=0),0,MATCH(0,OFFSET($D27,1,$C27,ROW($C$251)-ROW($C27)),0))</f>
        <v>0</v>
      </c>
      <c r="K27" s="0" t="n">
        <f aca="true">IF(OR($C27="S",$C27=0),0,MATCH(OFFSET($D27,0,$C27)+IF($C27&lt;&gt;1,1,COUNTIF([1]QCI!$A$13:$A$24,[1]ORÇAMENTO!E27)),OFFSET($D27,1,$C27,ROW($C$251)-ROW($C27)),0))</f>
        <v>0</v>
      </c>
      <c r="L27" s="38"/>
      <c r="M27" s="39" t="s">
        <v>7</v>
      </c>
      <c r="N27" s="40" t="str">
        <f aca="false">CHOOSE(1+LOG(1+2*(C27=1)+4*(C27=2)+8*(C27=3)+16*(C27=4)+32*(C27="S"),2),"","Meta","Nível 2","Nível 3","Nível 4","Serviço")</f>
        <v>Serviço</v>
      </c>
      <c r="O27" s="61" t="s">
        <v>82</v>
      </c>
      <c r="P27" s="42" t="s">
        <v>49</v>
      </c>
      <c r="Q27" s="62" t="s">
        <v>83</v>
      </c>
      <c r="R27" s="44" t="s">
        <v>84</v>
      </c>
      <c r="S27" s="45" t="s">
        <v>58</v>
      </c>
      <c r="T27" s="46" t="n">
        <v>19.96</v>
      </c>
      <c r="U27" s="47"/>
      <c r="V27" s="48" t="s">
        <v>10</v>
      </c>
      <c r="W27" s="46"/>
      <c r="X27" s="49"/>
      <c r="Y27" s="0" t="str">
        <f aca="false">IF(AND($C27="S",$X27&gt;0),IF(ISBLANK(#REF!),"RA",LEFT(#REF!,2)),"")</f>
        <v/>
      </c>
      <c r="Z27" s="50" t="n">
        <f aca="true">IF($C27="S",IF($Y27="CP",$X27,IF($Y27="RA",(($X27)*[1]QCI!$AA$3),0)),SomaAgrup)</f>
        <v>0</v>
      </c>
      <c r="AA27" s="51" t="n">
        <f aca="true">IF($C27="S",IF($Y27="OU",ROUND($X27,2),0),SomaAgrup)</f>
        <v>0</v>
      </c>
    </row>
    <row r="28" customFormat="false" ht="18.75" hidden="false" customHeight="true" outlineLevel="0" collapsed="false">
      <c r="A28" s="0" t="str">
        <f aca="false">CHOOSE(1+LOG(1+2*(ORÇAMENTO.Nivel="Meta")+4*(ORÇAMENTO.Nivel="Nível 2")+8*(ORÇAMENTO.Nivel="Nível 3")+16*(ORÇAMENTO.Nivel="Nível 4")+32*(ORÇAMENTO.Nivel="Serviço"),2),0,1,2,3,4,"S")</f>
        <v>S</v>
      </c>
      <c r="B28" s="0" t="n">
        <f aca="true">IF(OR(C28="s",C28=0),OFFSET(B28,-1,0),C28)</f>
        <v>2</v>
      </c>
      <c r="C28" s="0" t="str">
        <f aca="true">IF(OFFSET(C28,-1,0)="L",1,IF(OFFSET(C28,-1,0)=1,2,IF(OR(A28="s",A28=0),"S",IF(AND(OFFSET(C28,-1,0)=2,A28=4),3,IF(AND(OR(OFFSET(C28,-1,0)="s",OFFSET(C28,-1,0)=0),A28&lt;&gt;"s",A28&gt;OFFSET(B28,-1,0)),OFFSET(B28,-1,0),A28)))))</f>
        <v>S</v>
      </c>
      <c r="D28" s="0" t="n">
        <f aca="false">IF(OR(C28="S",C28=0),0,IF(ISERROR(K28),J28,SMALL(J28:K28,1)))</f>
        <v>0</v>
      </c>
      <c r="E28" s="0" t="n">
        <f aca="true">IF($C28=1,OFFSET(E28,-1,0)+MAX(1,COUNTIF([1]QCI!$A$13:$A$24,OFFSET([1]ORÇAMENTO!E28,-1,0))),OFFSET(E28,-1,0))</f>
        <v>2</v>
      </c>
      <c r="F28" s="0" t="n">
        <f aca="true">IF($C28=1,0,IF($C28=2,OFFSET(F28,-1,0)+1,OFFSET(F28,-1,0)))</f>
        <v>2</v>
      </c>
      <c r="G28" s="0" t="n">
        <f aca="true">IF(AND($C28&lt;=2,$C28&lt;&gt;0),0,IF($C28=3,OFFSET(G28,-1,0)+1,OFFSET(G28,-1,0)))</f>
        <v>0</v>
      </c>
      <c r="H28" s="0" t="n">
        <f aca="true">IF(AND($C28&lt;=3,$C28&lt;&gt;0),0,IF($C28=4,OFFSET(H28,-1,0)+1,OFFSET(H28,-1,0)))</f>
        <v>0</v>
      </c>
      <c r="I28" s="0" t="n">
        <f aca="true">IF(AND($C28&lt;=4,$C28&lt;&gt;0),0,IF(AND($C28="S",$X28&gt;0),OFFSET(I28,-1,0)+1,OFFSET(I28,-1,0)))</f>
        <v>0</v>
      </c>
      <c r="J28" s="0" t="n">
        <f aca="true">IF(OR($C28="S",$C28=0),0,MATCH(0,OFFSET($D28,1,$C28,ROW($C$251)-ROW($C28)),0))</f>
        <v>0</v>
      </c>
      <c r="K28" s="0" t="n">
        <f aca="true">IF(OR($C28="S",$C28=0),0,MATCH(OFFSET($D28,0,$C28)+IF($C28&lt;&gt;1,1,COUNTIF([1]QCI!$A$13:$A$24,[1]ORÇAMENTO!E28)),OFFSET($D28,1,$C28,ROW($C$251)-ROW($C28)),0))</f>
        <v>0</v>
      </c>
      <c r="L28" s="38"/>
      <c r="M28" s="39" t="s">
        <v>7</v>
      </c>
      <c r="N28" s="40" t="str">
        <f aca="false">CHOOSE(1+LOG(1+2*(C28=1)+4*(C28=2)+8*(C28=3)+16*(C28=4)+32*(C28="S"),2),"","Meta","Nível 2","Nível 3","Nível 4","Serviço")</f>
        <v>Serviço</v>
      </c>
      <c r="O28" s="61" t="s">
        <v>85</v>
      </c>
      <c r="P28" s="42" t="s">
        <v>49</v>
      </c>
      <c r="Q28" s="62" t="s">
        <v>86</v>
      </c>
      <c r="R28" s="44" t="s">
        <v>87</v>
      </c>
      <c r="S28" s="45" t="s">
        <v>58</v>
      </c>
      <c r="T28" s="46" t="n">
        <v>1002.67</v>
      </c>
      <c r="U28" s="47"/>
      <c r="V28" s="48" t="s">
        <v>10</v>
      </c>
      <c r="W28" s="46"/>
      <c r="X28" s="49"/>
      <c r="Y28" s="0" t="str">
        <f aca="false">IF(AND($C28="S",$X28&gt;0),IF(ISBLANK(#REF!),"RA",LEFT(#REF!,2)),"")</f>
        <v/>
      </c>
      <c r="Z28" s="50" t="n">
        <f aca="true">IF($C28="S",IF($Y28="CP",$X28,IF($Y28="RA",(($X28)*[1]QCI!$AA$3),0)),SomaAgrup)</f>
        <v>0</v>
      </c>
      <c r="AA28" s="51" t="n">
        <f aca="true">IF($C28="S",IF($Y28="OU",ROUND($X28,2),0),SomaAgrup)</f>
        <v>0</v>
      </c>
    </row>
    <row r="29" customFormat="false" ht="25.5" hidden="false" customHeight="true" outlineLevel="0" collapsed="false">
      <c r="A29" s="0" t="str">
        <f aca="false">CHOOSE(1+LOG(1+2*(ORÇAMENTO.Nivel="Meta")+4*(ORÇAMENTO.Nivel="Nível 2")+8*(ORÇAMENTO.Nivel="Nível 3")+16*(ORÇAMENTO.Nivel="Nível 4")+32*(ORÇAMENTO.Nivel="Serviço"),2),0,1,2,3,4,"S")</f>
        <v>S</v>
      </c>
      <c r="B29" s="0" t="n">
        <f aca="true">IF(OR(C29="s",C29=0),OFFSET(B29,-1,0),C29)</f>
        <v>2</v>
      </c>
      <c r="C29" s="0" t="str">
        <f aca="true">IF(OFFSET(C29,-1,0)="L",1,IF(OFFSET(C29,-1,0)=1,2,IF(OR(A29="s",A29=0),"S",IF(AND(OFFSET(C29,-1,0)=2,A29=4),3,IF(AND(OR(OFFSET(C29,-1,0)="s",OFFSET(C29,-1,0)=0),A29&lt;&gt;"s",A29&gt;OFFSET(B29,-1,0)),OFFSET(B29,-1,0),A29)))))</f>
        <v>S</v>
      </c>
      <c r="D29" s="0" t="n">
        <f aca="false">IF(OR(C29="S",C29=0),0,IF(ISERROR(K29),J29,SMALL(J29:K29,1)))</f>
        <v>0</v>
      </c>
      <c r="E29" s="0" t="n">
        <f aca="true">IF($C29=1,OFFSET(E29,-1,0)+MAX(1,COUNTIF([1]QCI!$A$13:$A$24,OFFSET([1]ORÇAMENTO!E29,-1,0))),OFFSET(E29,-1,0))</f>
        <v>2</v>
      </c>
      <c r="F29" s="0" t="n">
        <f aca="true">IF($C29=1,0,IF($C29=2,OFFSET(F29,-1,0)+1,OFFSET(F29,-1,0)))</f>
        <v>2</v>
      </c>
      <c r="G29" s="0" t="n">
        <f aca="true">IF(AND($C29&lt;=2,$C29&lt;&gt;0),0,IF($C29=3,OFFSET(G29,-1,0)+1,OFFSET(G29,-1,0)))</f>
        <v>0</v>
      </c>
      <c r="H29" s="0" t="n">
        <f aca="true">IF(AND($C29&lt;=3,$C29&lt;&gt;0),0,IF($C29=4,OFFSET(H29,-1,0)+1,OFFSET(H29,-1,0)))</f>
        <v>0</v>
      </c>
      <c r="I29" s="0" t="n">
        <f aca="true">IF(AND($C29&lt;=4,$C29&lt;&gt;0),0,IF(AND($C29="S",$X29&gt;0),OFFSET(I29,-1,0)+1,OFFSET(I29,-1,0)))</f>
        <v>0</v>
      </c>
      <c r="J29" s="0" t="n">
        <f aca="true">IF(OR($C29="S",$C29=0),0,MATCH(0,OFFSET($D29,1,$C29,ROW($C$251)-ROW($C29)),0))</f>
        <v>0</v>
      </c>
      <c r="K29" s="0" t="n">
        <f aca="true">IF(OR($C29="S",$C29=0),0,MATCH(OFFSET($D29,0,$C29)+IF($C29&lt;&gt;1,1,COUNTIF([1]QCI!$A$13:$A$24,[1]ORÇAMENTO!E29)),OFFSET($D29,1,$C29,ROW($C$251)-ROW($C29)),0))</f>
        <v>0</v>
      </c>
      <c r="L29" s="38"/>
      <c r="M29" s="39" t="s">
        <v>7</v>
      </c>
      <c r="N29" s="40" t="str">
        <f aca="false">CHOOSE(1+LOG(1+2*(C29=1)+4*(C29=2)+8*(C29=3)+16*(C29=4)+32*(C29="S"),2),"","Meta","Nível 2","Nível 3","Nível 4","Serviço")</f>
        <v>Serviço</v>
      </c>
      <c r="O29" s="61" t="s">
        <v>88</v>
      </c>
      <c r="P29" s="42" t="s">
        <v>49</v>
      </c>
      <c r="Q29" s="62" t="s">
        <v>89</v>
      </c>
      <c r="R29" s="44" t="s">
        <v>90</v>
      </c>
      <c r="S29" s="45" t="s">
        <v>58</v>
      </c>
      <c r="T29" s="46" t="n">
        <v>1002.67</v>
      </c>
      <c r="U29" s="47"/>
      <c r="V29" s="48" t="s">
        <v>10</v>
      </c>
      <c r="W29" s="46"/>
      <c r="X29" s="49"/>
      <c r="Y29" s="0" t="str">
        <f aca="false">IF(AND($C29="S",$X29&gt;0),IF(ISBLANK(#REF!),"RA",LEFT(#REF!,2)),"")</f>
        <v/>
      </c>
      <c r="Z29" s="50" t="n">
        <f aca="true">IF($C29="S",IF($Y29="CP",$X29,IF($Y29="RA",(($X29)*[1]QCI!$AA$3),0)),SomaAgrup)</f>
        <v>0</v>
      </c>
      <c r="AA29" s="51" t="n">
        <f aca="true">IF($C29="S",IF($Y29="OU",ROUND($X29,2),0),SomaAgrup)</f>
        <v>0</v>
      </c>
    </row>
    <row r="30" customFormat="false" ht="16.5" hidden="false" customHeight="true" outlineLevel="0" collapsed="false">
      <c r="A30" s="0" t="str">
        <f aca="false">CHOOSE(1+LOG(1+2*(ORÇAMENTO.Nivel="Meta")+4*(ORÇAMENTO.Nivel="Nível 2")+8*(ORÇAMENTO.Nivel="Nível 3")+16*(ORÇAMENTO.Nivel="Nível 4")+32*(ORÇAMENTO.Nivel="Serviço"),2),0,1,2,3,4,"S")</f>
        <v>S</v>
      </c>
      <c r="B30" s="0" t="n">
        <f aca="true">IF(OR(C30="s",C30=0),OFFSET(B30,-1,0),C30)</f>
        <v>2</v>
      </c>
      <c r="C30" s="0" t="str">
        <f aca="true">IF(OFFSET(C30,-1,0)="L",1,IF(OFFSET(C30,-1,0)=1,2,IF(OR(A30="s",A30=0),"S",IF(AND(OFFSET(C30,-1,0)=2,A30=4),3,IF(AND(OR(OFFSET(C30,-1,0)="s",OFFSET(C30,-1,0)=0),A30&lt;&gt;"s",A30&gt;OFFSET(B30,-1,0)),OFFSET(B30,-1,0),A30)))))</f>
        <v>S</v>
      </c>
      <c r="D30" s="0" t="n">
        <f aca="false">IF(OR(C30="S",C30=0),0,IF(ISERROR(K30),J30,SMALL(J30:K30,1)))</f>
        <v>0</v>
      </c>
      <c r="E30" s="0" t="n">
        <f aca="true">IF($C30=1,OFFSET(E30,-1,0)+MAX(1,COUNTIF([1]QCI!$A$13:$A$24,OFFSET([1]ORÇAMENTO!E30,-1,0))),OFFSET(E30,-1,0))</f>
        <v>2</v>
      </c>
      <c r="F30" s="0" t="n">
        <f aca="true">IF($C30=1,0,IF($C30=2,OFFSET(F30,-1,0)+1,OFFSET(F30,-1,0)))</f>
        <v>2</v>
      </c>
      <c r="G30" s="0" t="n">
        <f aca="true">IF(AND($C30&lt;=2,$C30&lt;&gt;0),0,IF($C30=3,OFFSET(G30,-1,0)+1,OFFSET(G30,-1,0)))</f>
        <v>0</v>
      </c>
      <c r="H30" s="0" t="n">
        <f aca="true">IF(AND($C30&lt;=3,$C30&lt;&gt;0),0,IF($C30=4,OFFSET(H30,-1,0)+1,OFFSET(H30,-1,0)))</f>
        <v>0</v>
      </c>
      <c r="I30" s="0" t="n">
        <f aca="true">IF(AND($C30&lt;=4,$C30&lt;&gt;0),0,IF(AND($C30="S",$X30&gt;0),OFFSET(I30,-1,0)+1,OFFSET(I30,-1,0)))</f>
        <v>0</v>
      </c>
      <c r="J30" s="0" t="n">
        <f aca="true">IF(OR($C30="S",$C30=0),0,MATCH(0,OFFSET($D30,1,$C30,ROW($C$251)-ROW($C30)),0))</f>
        <v>0</v>
      </c>
      <c r="K30" s="0" t="n">
        <f aca="true">IF(OR($C30="S",$C30=0),0,MATCH(OFFSET($D30,0,$C30)+IF($C30&lt;&gt;1,1,COUNTIF([1]QCI!$A$13:$A$24,[1]ORÇAMENTO!E30)),OFFSET($D30,1,$C30,ROW($C$251)-ROW($C30)),0))</f>
        <v>0</v>
      </c>
      <c r="L30" s="38"/>
      <c r="M30" s="39" t="s">
        <v>7</v>
      </c>
      <c r="N30" s="40" t="str">
        <f aca="false">CHOOSE(1+LOG(1+2*(C30=1)+4*(C30=2)+8*(C30=3)+16*(C30=4)+32*(C30="S"),2),"","Meta","Nível 2","Nível 3","Nível 4","Serviço")</f>
        <v>Serviço</v>
      </c>
      <c r="O30" s="61" t="s">
        <v>91</v>
      </c>
      <c r="P30" s="42" t="s">
        <v>60</v>
      </c>
      <c r="Q30" s="62" t="s">
        <v>92</v>
      </c>
      <c r="R30" s="44" t="s">
        <v>93</v>
      </c>
      <c r="S30" s="45" t="s">
        <v>58</v>
      </c>
      <c r="T30" s="46" t="n">
        <v>99.79</v>
      </c>
      <c r="U30" s="47"/>
      <c r="V30" s="48" t="s">
        <v>10</v>
      </c>
      <c r="W30" s="46"/>
      <c r="X30" s="49"/>
      <c r="Y30" s="0" t="str">
        <f aca="false">IF(AND($C30="S",$X30&gt;0),IF(ISBLANK(#REF!),"RA",LEFT(#REF!,2)),"")</f>
        <v/>
      </c>
      <c r="Z30" s="50" t="n">
        <f aca="true">IF($C30="S",IF($Y30="CP",$X30,IF($Y30="RA",(($X30)*[1]QCI!$AA$3),0)),SomaAgrup)</f>
        <v>0</v>
      </c>
      <c r="AA30" s="51" t="n">
        <f aca="true">IF($C30="S",IF($Y30="OU",ROUND($X30,2),0),SomaAgrup)</f>
        <v>0</v>
      </c>
    </row>
    <row r="31" customFormat="false" ht="21" hidden="false" customHeight="true" outlineLevel="0" collapsed="false">
      <c r="A31" s="0" t="str">
        <f aca="false">CHOOSE(1+LOG(1+2*(ORÇAMENTO.Nivel="Meta")+4*(ORÇAMENTO.Nivel="Nível 2")+8*(ORÇAMENTO.Nivel="Nível 3")+16*(ORÇAMENTO.Nivel="Nível 4")+32*(ORÇAMENTO.Nivel="Serviço"),2),0,1,2,3,4,"S")</f>
        <v>S</v>
      </c>
      <c r="B31" s="0" t="n">
        <f aca="true">IF(OR(C31="s",C31=0),OFFSET(B31,-1,0),C31)</f>
        <v>2</v>
      </c>
      <c r="C31" s="0" t="str">
        <f aca="true">IF(OFFSET(C31,-1,0)="L",1,IF(OFFSET(C31,-1,0)=1,2,IF(OR(A31="s",A31=0),"S",IF(AND(OFFSET(C31,-1,0)=2,A31=4),3,IF(AND(OR(OFFSET(C31,-1,0)="s",OFFSET(C31,-1,0)=0),A31&lt;&gt;"s",A31&gt;OFFSET(B31,-1,0)),OFFSET(B31,-1,0),A31)))))</f>
        <v>S</v>
      </c>
      <c r="D31" s="0" t="n">
        <f aca="false">IF(OR(C31="S",C31=0),0,IF(ISERROR(K31),J31,SMALL(J31:K31,1)))</f>
        <v>0</v>
      </c>
      <c r="E31" s="0" t="n">
        <f aca="true">IF($C31=1,OFFSET(E31,-1,0)+MAX(1,COUNTIF([1]QCI!$A$13:$A$24,OFFSET([1]ORÇAMENTO!E31,-1,0))),OFFSET(E31,-1,0))</f>
        <v>2</v>
      </c>
      <c r="F31" s="0" t="n">
        <f aca="true">IF($C31=1,0,IF($C31=2,OFFSET(F31,-1,0)+1,OFFSET(F31,-1,0)))</f>
        <v>2</v>
      </c>
      <c r="G31" s="0" t="n">
        <f aca="true">IF(AND($C31&lt;=2,$C31&lt;&gt;0),0,IF($C31=3,OFFSET(G31,-1,0)+1,OFFSET(G31,-1,0)))</f>
        <v>0</v>
      </c>
      <c r="H31" s="0" t="n">
        <f aca="true">IF(AND($C31&lt;=3,$C31&lt;&gt;0),0,IF($C31=4,OFFSET(H31,-1,0)+1,OFFSET(H31,-1,0)))</f>
        <v>0</v>
      </c>
      <c r="I31" s="0" t="n">
        <f aca="true">IF(AND($C31&lt;=4,$C31&lt;&gt;0),0,IF(AND($C31="S",$X31&gt;0),OFFSET(I31,-1,0)+1,OFFSET(I31,-1,0)))</f>
        <v>0</v>
      </c>
      <c r="J31" s="0" t="n">
        <f aca="true">IF(OR($C31="S",$C31=0),0,MATCH(0,OFFSET($D31,1,$C31,ROW($C$251)-ROW($C31)),0))</f>
        <v>0</v>
      </c>
      <c r="K31" s="0" t="n">
        <f aca="true">IF(OR($C31="S",$C31=0),0,MATCH(OFFSET($D31,0,$C31)+IF($C31&lt;&gt;1,1,COUNTIF([1]QCI!$A$13:$A$24,[1]ORÇAMENTO!E31)),OFFSET($D31,1,$C31,ROW($C$251)-ROW($C31)),0))</f>
        <v>0</v>
      </c>
      <c r="L31" s="38"/>
      <c r="M31" s="39" t="s">
        <v>7</v>
      </c>
      <c r="N31" s="40" t="str">
        <f aca="false">CHOOSE(1+LOG(1+2*(C31=1)+4*(C31=2)+8*(C31=3)+16*(C31=4)+32*(C31="S"),2),"","Meta","Nível 2","Nível 3","Nível 4","Serviço")</f>
        <v>Serviço</v>
      </c>
      <c r="O31" s="61" t="s">
        <v>94</v>
      </c>
      <c r="P31" s="42" t="s">
        <v>95</v>
      </c>
      <c r="Q31" s="62" t="s">
        <v>56</v>
      </c>
      <c r="R31" s="44" t="s">
        <v>96</v>
      </c>
      <c r="S31" s="45" t="s">
        <v>97</v>
      </c>
      <c r="T31" s="46" t="n">
        <v>129.73</v>
      </c>
      <c r="U31" s="47"/>
      <c r="V31" s="48" t="s">
        <v>10</v>
      </c>
      <c r="W31" s="46"/>
      <c r="X31" s="49"/>
      <c r="Y31" s="0" t="str">
        <f aca="false">IF(AND($C31="S",$X31&gt;0),IF(ISBLANK(#REF!),"RA",LEFT(#REF!,2)),"")</f>
        <v/>
      </c>
      <c r="Z31" s="50" t="n">
        <f aca="true">IF($C31="S",IF($Y31="CP",$X31,IF($Y31="RA",(($X31)*[1]QCI!$AA$3),0)),SomaAgrup)</f>
        <v>0</v>
      </c>
      <c r="AA31" s="51" t="n">
        <f aca="true">IF($C31="S",IF($Y31="OU",ROUND($X31,2),0),SomaAgrup)</f>
        <v>0</v>
      </c>
    </row>
    <row r="32" customFormat="false" ht="30" hidden="false" customHeight="false" outlineLevel="0" collapsed="false">
      <c r="A32" s="0" t="str">
        <f aca="false">CHOOSE(1+LOG(1+2*(ORÇAMENTO.Nivel="Meta")+4*(ORÇAMENTO.Nivel="Nível 2")+8*(ORÇAMENTO.Nivel="Nível 3")+16*(ORÇAMENTO.Nivel="Nível 4")+32*(ORÇAMENTO.Nivel="Serviço"),2),0,1,2,3,4,"S")</f>
        <v>S</v>
      </c>
      <c r="B32" s="0" t="n">
        <f aca="true">IF(OR(C32="s",C32=0),OFFSET(B32,-1,0),C32)</f>
        <v>2</v>
      </c>
      <c r="C32" s="0" t="str">
        <f aca="true">IF(OFFSET(C32,-1,0)="L",1,IF(OFFSET(C32,-1,0)=1,2,IF(OR(A32="s",A32=0),"S",IF(AND(OFFSET(C32,-1,0)=2,A32=4),3,IF(AND(OR(OFFSET(C32,-1,0)="s",OFFSET(C32,-1,0)=0),A32&lt;&gt;"s",A32&gt;OFFSET(B32,-1,0)),OFFSET(B32,-1,0),A32)))))</f>
        <v>S</v>
      </c>
      <c r="D32" s="0" t="n">
        <f aca="false">IF(OR(C32="S",C32=0),0,IF(ISERROR(K32),J32,SMALL(J32:K32,1)))</f>
        <v>0</v>
      </c>
      <c r="E32" s="0" t="n">
        <f aca="true">IF($C32=1,OFFSET(E32,-1,0)+MAX(1,COUNTIF([1]QCI!$A$13:$A$24,OFFSET([1]ORÇAMENTO!E32,-1,0))),OFFSET(E32,-1,0))</f>
        <v>2</v>
      </c>
      <c r="F32" s="0" t="n">
        <f aca="true">IF($C32=1,0,IF($C32=2,OFFSET(F32,-1,0)+1,OFFSET(F32,-1,0)))</f>
        <v>2</v>
      </c>
      <c r="G32" s="0" t="n">
        <f aca="true">IF(AND($C32&lt;=2,$C32&lt;&gt;0),0,IF($C32=3,OFFSET(G32,-1,0)+1,OFFSET(G32,-1,0)))</f>
        <v>0</v>
      </c>
      <c r="H32" s="0" t="n">
        <f aca="true">IF(AND($C32&lt;=3,$C32&lt;&gt;0),0,IF($C32=4,OFFSET(H32,-1,0)+1,OFFSET(H32,-1,0)))</f>
        <v>0</v>
      </c>
      <c r="I32" s="0" t="n">
        <f aca="true">IF(AND($C32&lt;=4,$C32&lt;&gt;0),0,IF(AND($C32="S",$X32&gt;0),OFFSET(I32,-1,0)+1,OFFSET(I32,-1,0)))</f>
        <v>0</v>
      </c>
      <c r="J32" s="0" t="n">
        <f aca="true">IF(OR($C32="S",$C32=0),0,MATCH(0,OFFSET($D32,1,$C32,ROW($C$251)-ROW($C32)),0))</f>
        <v>0</v>
      </c>
      <c r="K32" s="0" t="n">
        <f aca="true">IF(OR($C32="S",$C32=0),0,MATCH(OFFSET($D32,0,$C32)+IF($C32&lt;&gt;1,1,COUNTIF([1]QCI!$A$13:$A$24,[1]ORÇAMENTO!E32)),OFFSET($D32,1,$C32,ROW($C$251)-ROW($C32)),0))</f>
        <v>0</v>
      </c>
      <c r="L32" s="38"/>
      <c r="M32" s="39" t="s">
        <v>7</v>
      </c>
      <c r="N32" s="40" t="str">
        <f aca="false">CHOOSE(1+LOG(1+2*(C32=1)+4*(C32=2)+8*(C32=3)+16*(C32=4)+32*(C32="S"),2),"","Meta","Nível 2","Nível 3","Nível 4","Serviço")</f>
        <v>Serviço</v>
      </c>
      <c r="O32" s="61" t="s">
        <v>98</v>
      </c>
      <c r="P32" s="42" t="s">
        <v>49</v>
      </c>
      <c r="Q32" s="62" t="s">
        <v>99</v>
      </c>
      <c r="R32" s="44" t="s">
        <v>100</v>
      </c>
      <c r="S32" s="45" t="s">
        <v>63</v>
      </c>
      <c r="T32" s="46" t="n">
        <v>30.08</v>
      </c>
      <c r="U32" s="47"/>
      <c r="V32" s="48" t="s">
        <v>10</v>
      </c>
      <c r="W32" s="46"/>
      <c r="X32" s="49"/>
      <c r="Y32" s="0" t="str">
        <f aca="false">IF(AND($C32="S",$X32&gt;0),IF(ISBLANK(#REF!),"RA",LEFT(#REF!,2)),"")</f>
        <v/>
      </c>
      <c r="Z32" s="50" t="n">
        <f aca="true">IF($C32="S",IF($Y32="CP",$X32,IF($Y32="RA",(($X32)*[1]QCI!$AA$3),0)),SomaAgrup)</f>
        <v>0</v>
      </c>
      <c r="AA32" s="51" t="n">
        <f aca="true">IF($C32="S",IF($Y32="OU",ROUND($X32,2),0),SomaAgrup)</f>
        <v>0</v>
      </c>
    </row>
    <row r="33" customFormat="false" ht="32.25" hidden="false" customHeight="true" outlineLevel="0" collapsed="false">
      <c r="A33" s="0" t="str">
        <f aca="false">CHOOSE(1+LOG(1+2*(ORÇAMENTO.Nivel="Meta")+4*(ORÇAMENTO.Nivel="Nível 2")+8*(ORÇAMENTO.Nivel="Nível 3")+16*(ORÇAMENTO.Nivel="Nível 4")+32*(ORÇAMENTO.Nivel="Serviço"),2),0,1,2,3,4,"S")</f>
        <v>S</v>
      </c>
      <c r="B33" s="0" t="n">
        <f aca="true">IF(OR(C33="s",C33=0),OFFSET(B33,-1,0),C33)</f>
        <v>2</v>
      </c>
      <c r="C33" s="0" t="str">
        <f aca="true">IF(OFFSET(C33,-1,0)="L",1,IF(OFFSET(C33,-1,0)=1,2,IF(OR(A33="s",A33=0),"S",IF(AND(OFFSET(C33,-1,0)=2,A33=4),3,IF(AND(OR(OFFSET(C33,-1,0)="s",OFFSET(C33,-1,0)=0),A33&lt;&gt;"s",A33&gt;OFFSET(B33,-1,0)),OFFSET(B33,-1,0),A33)))))</f>
        <v>S</v>
      </c>
      <c r="D33" s="0" t="n">
        <f aca="false">IF(OR(C33="S",C33=0),0,IF(ISERROR(K33),J33,SMALL(J33:K33,1)))</f>
        <v>0</v>
      </c>
      <c r="E33" s="0" t="n">
        <f aca="true">IF($C33=1,OFFSET(E33,-1,0)+MAX(1,COUNTIF([1]QCI!$A$13:$A$24,OFFSET([1]ORÇAMENTO!E33,-1,0))),OFFSET(E33,-1,0))</f>
        <v>2</v>
      </c>
      <c r="F33" s="0" t="n">
        <f aca="true">IF($C33=1,0,IF($C33=2,OFFSET(F33,-1,0)+1,OFFSET(F33,-1,0)))</f>
        <v>2</v>
      </c>
      <c r="G33" s="0" t="n">
        <f aca="true">IF(AND($C33&lt;=2,$C33&lt;&gt;0),0,IF($C33=3,OFFSET(G33,-1,0)+1,OFFSET(G33,-1,0)))</f>
        <v>0</v>
      </c>
      <c r="H33" s="0" t="n">
        <f aca="true">IF(AND($C33&lt;=3,$C33&lt;&gt;0),0,IF($C33=4,OFFSET(H33,-1,0)+1,OFFSET(H33,-1,0)))</f>
        <v>0</v>
      </c>
      <c r="I33" s="0" t="n">
        <f aca="true">IF(AND($C33&lt;=4,$C33&lt;&gt;0),0,IF(AND($C33="S",$X33&gt;0),OFFSET(I33,-1,0)+1,OFFSET(I33,-1,0)))</f>
        <v>0</v>
      </c>
      <c r="J33" s="0" t="n">
        <f aca="true">IF(OR($C33="S",$C33=0),0,MATCH(0,OFFSET($D33,1,$C33,ROW($C$251)-ROW($C33)),0))</f>
        <v>0</v>
      </c>
      <c r="K33" s="0" t="n">
        <f aca="true">IF(OR($C33="S",$C33=0),0,MATCH(OFFSET($D33,0,$C33)+IF($C33&lt;&gt;1,1,COUNTIF([1]QCI!$A$13:$A$24,[1]ORÇAMENTO!E33)),OFFSET($D33,1,$C33,ROW($C$251)-ROW($C33)),0))</f>
        <v>0</v>
      </c>
      <c r="L33" s="38"/>
      <c r="M33" s="39" t="s">
        <v>7</v>
      </c>
      <c r="N33" s="40" t="str">
        <f aca="false">CHOOSE(1+LOG(1+2*(C33=1)+4*(C33=2)+8*(C33=3)+16*(C33=4)+32*(C33="S"),2),"","Meta","Nível 2","Nível 3","Nível 4","Serviço")</f>
        <v>Serviço</v>
      </c>
      <c r="O33" s="61" t="s">
        <v>101</v>
      </c>
      <c r="P33" s="42" t="s">
        <v>49</v>
      </c>
      <c r="Q33" s="62" t="s">
        <v>89</v>
      </c>
      <c r="R33" s="44" t="s">
        <v>90</v>
      </c>
      <c r="S33" s="45" t="s">
        <v>58</v>
      </c>
      <c r="T33" s="46" t="n">
        <v>1102.46</v>
      </c>
      <c r="U33" s="47"/>
      <c r="V33" s="48" t="s">
        <v>10</v>
      </c>
      <c r="W33" s="46"/>
      <c r="X33" s="49"/>
      <c r="Y33" s="0" t="str">
        <f aca="false">IF(AND($C33="S",$X33&gt;0),IF(ISBLANK(#REF!),"RA",LEFT(#REF!,2)),"")</f>
        <v/>
      </c>
      <c r="Z33" s="50" t="n">
        <f aca="true">IF($C33="S",IF($Y33="CP",$X33,IF($Y33="RA",(($X33)*[1]QCI!$AA$3),0)),SomaAgrup)</f>
        <v>0</v>
      </c>
      <c r="AA33" s="51" t="n">
        <f aca="true">IF($C33="S",IF($Y33="OU",ROUND($X33,2),0),SomaAgrup)</f>
        <v>0</v>
      </c>
    </row>
    <row r="34" customFormat="false" ht="37.5" hidden="false" customHeight="true" outlineLevel="0" collapsed="false">
      <c r="A34" s="0" t="str">
        <f aca="false">CHOOSE(1+LOG(1+2*(ORÇAMENTO.Nivel="Meta")+4*(ORÇAMENTO.Nivel="Nível 2")+8*(ORÇAMENTO.Nivel="Nível 3")+16*(ORÇAMENTO.Nivel="Nível 4")+32*(ORÇAMENTO.Nivel="Serviço"),2),0,1,2,3,4,"S")</f>
        <v>S</v>
      </c>
      <c r="B34" s="0" t="n">
        <f aca="true">IF(OR(C34="s",C34=0),OFFSET(B34,-1,0),C34)</f>
        <v>2</v>
      </c>
      <c r="C34" s="0" t="str">
        <f aca="true">IF(OFFSET(C34,-1,0)="L",1,IF(OFFSET(C34,-1,0)=1,2,IF(OR(A34="s",A34=0),"S",IF(AND(OFFSET(C34,-1,0)=2,A34=4),3,IF(AND(OR(OFFSET(C34,-1,0)="s",OFFSET(C34,-1,0)=0),A34&lt;&gt;"s",A34&gt;OFFSET(B34,-1,0)),OFFSET(B34,-1,0),A34)))))</f>
        <v>S</v>
      </c>
      <c r="D34" s="0" t="n">
        <f aca="false">IF(OR(C34="S",C34=0),0,IF(ISERROR(K34),J34,SMALL(J34:K34,1)))</f>
        <v>0</v>
      </c>
      <c r="E34" s="0" t="n">
        <f aca="true">IF($C34=1,OFFSET(E34,-1,0)+MAX(1,COUNTIF([1]QCI!$A$13:$A$24,OFFSET([1]ORÇAMENTO!E34,-1,0))),OFFSET(E34,-1,0))</f>
        <v>2</v>
      </c>
      <c r="F34" s="0" t="n">
        <f aca="true">IF($C34=1,0,IF($C34=2,OFFSET(F34,-1,0)+1,OFFSET(F34,-1,0)))</f>
        <v>2</v>
      </c>
      <c r="G34" s="0" t="n">
        <f aca="true">IF(AND($C34&lt;=2,$C34&lt;&gt;0),0,IF($C34=3,OFFSET(G34,-1,0)+1,OFFSET(G34,-1,0)))</f>
        <v>0</v>
      </c>
      <c r="H34" s="0" t="n">
        <f aca="true">IF(AND($C34&lt;=3,$C34&lt;&gt;0),0,IF($C34=4,OFFSET(H34,-1,0)+1,OFFSET(H34,-1,0)))</f>
        <v>0</v>
      </c>
      <c r="I34" s="0" t="n">
        <f aca="true">IF(AND($C34&lt;=4,$C34&lt;&gt;0),0,IF(AND($C34="S",$X34&gt;0),OFFSET(I34,-1,0)+1,OFFSET(I34,-1,0)))</f>
        <v>0</v>
      </c>
      <c r="J34" s="0" t="n">
        <f aca="true">IF(OR($C34="S",$C34=0),0,MATCH(0,OFFSET($D34,1,$C34,ROW($C$251)-ROW($C34)),0))</f>
        <v>0</v>
      </c>
      <c r="K34" s="0" t="n">
        <f aca="true">IF(OR($C34="S",$C34=0),0,MATCH(OFFSET($D34,0,$C34)+IF($C34&lt;&gt;1,1,COUNTIF([1]QCI!$A$13:$A$24,[1]ORÇAMENTO!E34)),OFFSET($D34,1,$C34,ROW($C$251)-ROW($C34)),0))</f>
        <v>0</v>
      </c>
      <c r="L34" s="38"/>
      <c r="M34" s="39" t="s">
        <v>7</v>
      </c>
      <c r="N34" s="40" t="str">
        <f aca="false">CHOOSE(1+LOG(1+2*(C34=1)+4*(C34=2)+8*(C34=3)+16*(C34=4)+32*(C34="S"),2),"","Meta","Nível 2","Nível 3","Nível 4","Serviço")</f>
        <v>Serviço</v>
      </c>
      <c r="O34" s="61" t="s">
        <v>102</v>
      </c>
      <c r="P34" s="42" t="s">
        <v>49</v>
      </c>
      <c r="Q34" s="43" t="s">
        <v>103</v>
      </c>
      <c r="R34" s="44" t="s">
        <v>104</v>
      </c>
      <c r="S34" s="45" t="s">
        <v>63</v>
      </c>
      <c r="T34" s="46" t="n">
        <v>66.15</v>
      </c>
      <c r="U34" s="47"/>
      <c r="V34" s="48" t="s">
        <v>10</v>
      </c>
      <c r="W34" s="46"/>
      <c r="X34" s="49"/>
      <c r="Y34" s="0" t="str">
        <f aca="false">IF(AND($C34="S",$X34&gt;0),IF(ISBLANK(#REF!),"RA",LEFT(#REF!,2)),"")</f>
        <v/>
      </c>
      <c r="Z34" s="50" t="n">
        <f aca="true">IF($C34="S",IF($Y34="CP",$X34,IF($Y34="RA",(($X34)*[1]QCI!$AA$3),0)),SomaAgrup)</f>
        <v>0</v>
      </c>
      <c r="AA34" s="51" t="n">
        <f aca="true">IF($C34="S",IF($Y34="OU",ROUND($X34,2),0),SomaAgrup)</f>
        <v>0</v>
      </c>
    </row>
    <row r="35" customFormat="false" ht="54" hidden="false" customHeight="true" outlineLevel="0" collapsed="false">
      <c r="A35" s="0" t="str">
        <f aca="false">CHOOSE(1+LOG(1+2*(ORÇAMENTO.Nivel="Meta")+4*(ORÇAMENTO.Nivel="Nível 2")+8*(ORÇAMENTO.Nivel="Nível 3")+16*(ORÇAMENTO.Nivel="Nível 4")+32*(ORÇAMENTO.Nivel="Serviço"),2),0,1,2,3,4,"S")</f>
        <v>S</v>
      </c>
      <c r="B35" s="0" t="n">
        <f aca="true">IF(OR(C35="s",C35=0),OFFSET(B35,-1,0),C35)</f>
        <v>2</v>
      </c>
      <c r="C35" s="0" t="str">
        <f aca="true">IF(OFFSET(C35,-1,0)="L",1,IF(OFFSET(C35,-1,0)=1,2,IF(OR(A35="s",A35=0),"S",IF(AND(OFFSET(C35,-1,0)=2,A35=4),3,IF(AND(OR(OFFSET(C35,-1,0)="s",OFFSET(C35,-1,0)=0),A35&lt;&gt;"s",A35&gt;OFFSET(B35,-1,0)),OFFSET(B35,-1,0),A35)))))</f>
        <v>S</v>
      </c>
      <c r="D35" s="0" t="n">
        <f aca="false">IF(OR(C35="S",C35=0),0,IF(ISERROR(K35),J35,SMALL(J35:K35,1)))</f>
        <v>0</v>
      </c>
      <c r="E35" s="0" t="n">
        <f aca="true">IF($C35=1,OFFSET(E35,-1,0)+MAX(1,COUNTIF([1]QCI!$A$13:$A$24,OFFSET([1]ORÇAMENTO!E35,-1,0))),OFFSET(E35,-1,0))</f>
        <v>2</v>
      </c>
      <c r="F35" s="0" t="n">
        <f aca="true">IF($C35=1,0,IF($C35=2,OFFSET(F35,-1,0)+1,OFFSET(F35,-1,0)))</f>
        <v>2</v>
      </c>
      <c r="G35" s="0" t="n">
        <f aca="true">IF(AND($C35&lt;=2,$C35&lt;&gt;0),0,IF($C35=3,OFFSET(G35,-1,0)+1,OFFSET(G35,-1,0)))</f>
        <v>0</v>
      </c>
      <c r="H35" s="0" t="n">
        <f aca="true">IF(AND($C35&lt;=3,$C35&lt;&gt;0),0,IF($C35=4,OFFSET(H35,-1,0)+1,OFFSET(H35,-1,0)))</f>
        <v>0</v>
      </c>
      <c r="I35" s="0" t="n">
        <f aca="true">IF(AND($C35&lt;=4,$C35&lt;&gt;0),0,IF(AND($C35="S",$X35&gt;0),OFFSET(I35,-1,0)+1,OFFSET(I35,-1,0)))</f>
        <v>0</v>
      </c>
      <c r="J35" s="0" t="n">
        <f aca="true">IF(OR($C35="S",$C35=0),0,MATCH(0,OFFSET($D35,1,$C35,ROW($C$251)-ROW($C35)),0))</f>
        <v>0</v>
      </c>
      <c r="K35" s="0" t="n">
        <f aca="true">IF(OR($C35="S",$C35=0),0,MATCH(OFFSET($D35,0,$C35)+IF($C35&lt;&gt;1,1,COUNTIF([1]QCI!$A$13:$A$24,[1]ORÇAMENTO!E35)),OFFSET($D35,1,$C35,ROW($C$251)-ROW($C35)),0))</f>
        <v>0</v>
      </c>
      <c r="L35" s="38"/>
      <c r="M35" s="39" t="s">
        <v>7</v>
      </c>
      <c r="N35" s="40" t="str">
        <f aca="false">CHOOSE(1+LOG(1+2*(C35=1)+4*(C35=2)+8*(C35=3)+16*(C35=4)+32*(C35="S"),2),"","Meta","Nível 2","Nível 3","Nível 4","Serviço")</f>
        <v>Serviço</v>
      </c>
      <c r="O35" s="61" t="s">
        <v>105</v>
      </c>
      <c r="P35" s="42" t="s">
        <v>49</v>
      </c>
      <c r="Q35" s="43" t="s">
        <v>106</v>
      </c>
      <c r="R35" s="44" t="s">
        <v>107</v>
      </c>
      <c r="S35" s="45" t="s">
        <v>67</v>
      </c>
      <c r="T35" s="46" t="n">
        <v>50.74</v>
      </c>
      <c r="U35" s="47"/>
      <c r="V35" s="48" t="s">
        <v>10</v>
      </c>
      <c r="W35" s="46"/>
      <c r="X35" s="49"/>
      <c r="Y35" s="0" t="str">
        <f aca="false">IF(AND($C35="S",$X35&gt;0),IF(ISBLANK(#REF!),"RA",LEFT(#REF!,2)),"")</f>
        <v/>
      </c>
      <c r="Z35" s="50" t="n">
        <f aca="true">IF($C35="S",IF($Y35="CP",$X35,IF($Y35="RA",(($X35)*[1]QCI!$AA$3),0)),SomaAgrup)</f>
        <v>0</v>
      </c>
      <c r="AA35" s="51" t="n">
        <f aca="true">IF($C35="S",IF($Y35="OU",ROUND($X35,2),0),SomaAgrup)</f>
        <v>0</v>
      </c>
    </row>
    <row r="36" customFormat="false" ht="27" hidden="false" customHeight="true" outlineLevel="0" collapsed="false">
      <c r="A36" s="0" t="str">
        <f aca="false">CHOOSE(1+LOG(1+2*(ORÇAMENTO.Nivel="Meta")+4*(ORÇAMENTO.Nivel="Nível 2")+8*(ORÇAMENTO.Nivel="Nível 3")+16*(ORÇAMENTO.Nivel="Nível 4")+32*(ORÇAMENTO.Nivel="Serviço"),2),0,1,2,3,4,"S")</f>
        <v>S</v>
      </c>
      <c r="B36" s="0" t="n">
        <f aca="true">IF(OR(C36="s",C36=0),OFFSET(B36,-1,0),C36)</f>
        <v>2</v>
      </c>
      <c r="C36" s="0" t="str">
        <f aca="true">IF(OFFSET(C36,-1,0)="L",1,IF(OFFSET(C36,-1,0)=1,2,IF(OR(A36="s",A36=0),"S",IF(AND(OFFSET(C36,-1,0)=2,A36=4),3,IF(AND(OR(OFFSET(C36,-1,0)="s",OFFSET(C36,-1,0)=0),A36&lt;&gt;"s",A36&gt;OFFSET(B36,-1,0)),OFFSET(B36,-1,0),A36)))))</f>
        <v>S</v>
      </c>
      <c r="D36" s="0" t="n">
        <f aca="false">IF(OR(C36="S",C36=0),0,IF(ISERROR(K36),J36,SMALL(J36:K36,1)))</f>
        <v>0</v>
      </c>
      <c r="E36" s="0" t="n">
        <f aca="true">IF($C36=1,OFFSET(E36,-1,0)+MAX(1,COUNTIF([1]QCI!$A$13:$A$24,OFFSET([1]ORÇAMENTO!E36,-1,0))),OFFSET(E36,-1,0))</f>
        <v>2</v>
      </c>
      <c r="F36" s="0" t="n">
        <f aca="true">IF($C36=1,0,IF($C36=2,OFFSET(F36,-1,0)+1,OFFSET(F36,-1,0)))</f>
        <v>2</v>
      </c>
      <c r="G36" s="0" t="n">
        <f aca="true">IF(AND($C36&lt;=2,$C36&lt;&gt;0),0,IF($C36=3,OFFSET(G36,-1,0)+1,OFFSET(G36,-1,0)))</f>
        <v>0</v>
      </c>
      <c r="H36" s="0" t="n">
        <f aca="true">IF(AND($C36&lt;=3,$C36&lt;&gt;0),0,IF($C36=4,OFFSET(H36,-1,0)+1,OFFSET(H36,-1,0)))</f>
        <v>0</v>
      </c>
      <c r="I36" s="0" t="n">
        <f aca="true">IF(AND($C36&lt;=4,$C36&lt;&gt;0),0,IF(AND($C36="S",$X36&gt;0),OFFSET(I36,-1,0)+1,OFFSET(I36,-1,0)))</f>
        <v>0</v>
      </c>
      <c r="J36" s="0" t="n">
        <f aca="true">IF(OR($C36="S",$C36=0),0,MATCH(0,OFFSET($D36,1,$C36,ROW($C$251)-ROW($C36)),0))</f>
        <v>0</v>
      </c>
      <c r="K36" s="0" t="n">
        <f aca="true">IF(OR($C36="S",$C36=0),0,MATCH(OFFSET($D36,0,$C36)+IF($C36&lt;&gt;1,1,COUNTIF([1]QCI!$A$13:$A$24,[1]ORÇAMENTO!E36)),OFFSET($D36,1,$C36,ROW($C$251)-ROW($C36)),0))</f>
        <v>0</v>
      </c>
      <c r="L36" s="38"/>
      <c r="M36" s="39" t="s">
        <v>7</v>
      </c>
      <c r="N36" s="40" t="str">
        <f aca="false">CHOOSE(1+LOG(1+2*(C36=1)+4*(C36=2)+8*(C36=3)+16*(C36=4)+32*(C36="S"),2),"","Meta","Nível 2","Nível 3","Nível 4","Serviço")</f>
        <v>Serviço</v>
      </c>
      <c r="O36" s="61" t="s">
        <v>108</v>
      </c>
      <c r="P36" s="42" t="s">
        <v>49</v>
      </c>
      <c r="Q36" s="43" t="s">
        <v>109</v>
      </c>
      <c r="R36" s="44" t="s">
        <v>110</v>
      </c>
      <c r="S36" s="45" t="s">
        <v>111</v>
      </c>
      <c r="T36" s="46" t="n">
        <v>611.91</v>
      </c>
      <c r="U36" s="47"/>
      <c r="V36" s="48" t="s">
        <v>10</v>
      </c>
      <c r="W36" s="46"/>
      <c r="X36" s="49"/>
      <c r="Y36" s="0" t="str">
        <f aca="false">IF(AND($C36="S",$X36&gt;0),IF(ISBLANK(#REF!),"RA",LEFT(#REF!,2)),"")</f>
        <v/>
      </c>
      <c r="Z36" s="50" t="n">
        <f aca="true">IF($C36="S",IF($Y36="CP",$X36,IF($Y36="RA",(($X36)*[1]QCI!$AA$3),0)),SomaAgrup)</f>
        <v>0</v>
      </c>
      <c r="AA36" s="51" t="n">
        <f aca="true">IF($C36="S",IF($Y36="OU",ROUND($X36,2),0),SomaAgrup)</f>
        <v>0</v>
      </c>
    </row>
    <row r="37" customFormat="false" ht="30" hidden="false" customHeight="false" outlineLevel="0" collapsed="false">
      <c r="A37" s="0" t="str">
        <f aca="false">CHOOSE(1+LOG(1+2*(ORÇAMENTO.Nivel="Meta")+4*(ORÇAMENTO.Nivel="Nível 2")+8*(ORÇAMENTO.Nivel="Nível 3")+16*(ORÇAMENTO.Nivel="Nível 4")+32*(ORÇAMENTO.Nivel="Serviço"),2),0,1,2,3,4,"S")</f>
        <v>S</v>
      </c>
      <c r="B37" s="0" t="n">
        <f aca="true">IF(OR(C37="s",C37=0),OFFSET(B37,-1,0),C37)</f>
        <v>2</v>
      </c>
      <c r="C37" s="0" t="str">
        <f aca="true">IF(OFFSET(C37,-1,0)="L",1,IF(OFFSET(C37,-1,0)=1,2,IF(OR(A37="s",A37=0),"S",IF(AND(OFFSET(C37,-1,0)=2,A37=4),3,IF(AND(OR(OFFSET(C37,-1,0)="s",OFFSET(C37,-1,0)=0),A37&lt;&gt;"s",A37&gt;OFFSET(B37,-1,0)),OFFSET(B37,-1,0),A37)))))</f>
        <v>S</v>
      </c>
      <c r="D37" s="0" t="n">
        <f aca="false">IF(OR(C37="S",C37=0),0,IF(ISERROR(K37),J37,SMALL(J37:K37,1)))</f>
        <v>0</v>
      </c>
      <c r="E37" s="0" t="n">
        <f aca="true">IF($C37=1,OFFSET(E37,-1,0)+MAX(1,COUNTIF([1]QCI!$A$13:$A$24,OFFSET([1]ORÇAMENTO!E37,-1,0))),OFFSET(E37,-1,0))</f>
        <v>2</v>
      </c>
      <c r="F37" s="0" t="n">
        <f aca="true">IF($C37=1,0,IF($C37=2,OFFSET(F37,-1,0)+1,OFFSET(F37,-1,0)))</f>
        <v>2</v>
      </c>
      <c r="G37" s="0" t="n">
        <f aca="true">IF(AND($C37&lt;=2,$C37&lt;&gt;0),0,IF($C37=3,OFFSET(G37,-1,0)+1,OFFSET(G37,-1,0)))</f>
        <v>0</v>
      </c>
      <c r="H37" s="0" t="n">
        <f aca="true">IF(AND($C37&lt;=3,$C37&lt;&gt;0),0,IF($C37=4,OFFSET(H37,-1,0)+1,OFFSET(H37,-1,0)))</f>
        <v>0</v>
      </c>
      <c r="I37" s="0" t="n">
        <f aca="true">IF(AND($C37&lt;=4,$C37&lt;&gt;0),0,IF(AND($C37="S",$X37&gt;0),OFFSET(I37,-1,0)+1,OFFSET(I37,-1,0)))</f>
        <v>0</v>
      </c>
      <c r="J37" s="0" t="n">
        <f aca="true">IF(OR($C37="S",$C37=0),0,MATCH(0,OFFSET($D37,1,$C37,ROW($C$251)-ROW($C37)),0))</f>
        <v>0</v>
      </c>
      <c r="K37" s="0" t="n">
        <f aca="true">IF(OR($C37="S",$C37=0),0,MATCH(OFFSET($D37,0,$C37)+IF($C37&lt;&gt;1,1,COUNTIF([1]QCI!$A$13:$A$24,[1]ORÇAMENTO!E37)),OFFSET($D37,1,$C37,ROW($C$251)-ROW($C37)),0))</f>
        <v>0</v>
      </c>
      <c r="L37" s="38"/>
      <c r="M37" s="39" t="s">
        <v>7</v>
      </c>
      <c r="N37" s="40" t="str">
        <f aca="false">CHOOSE(1+LOG(1+2*(C37=1)+4*(C37=2)+8*(C37=3)+16*(C37=4)+32*(C37="S"),2),"","Meta","Nível 2","Nível 3","Nível 4","Serviço")</f>
        <v>Serviço</v>
      </c>
      <c r="O37" s="61" t="s">
        <v>112</v>
      </c>
      <c r="P37" s="42" t="s">
        <v>49</v>
      </c>
      <c r="Q37" s="43" t="s">
        <v>113</v>
      </c>
      <c r="R37" s="44" t="s">
        <v>114</v>
      </c>
      <c r="S37" s="45" t="s">
        <v>115</v>
      </c>
      <c r="T37" s="46" t="n">
        <v>5931.73</v>
      </c>
      <c r="U37" s="47"/>
      <c r="V37" s="48" t="s">
        <v>10</v>
      </c>
      <c r="W37" s="46"/>
      <c r="X37" s="49"/>
      <c r="Y37" s="0" t="str">
        <f aca="false">IF(AND($C37="S",$X37&gt;0),IF(ISBLANK(#REF!),"RA",LEFT(#REF!,2)),"")</f>
        <v/>
      </c>
      <c r="Z37" s="50" t="n">
        <f aca="true">IF($C37="S",IF($Y37="CP",$X37,IF($Y37="RA",(($X37)*[1]QCI!$AA$3),0)),SomaAgrup)</f>
        <v>0</v>
      </c>
      <c r="AA37" s="51" t="n">
        <f aca="true">IF($C37="S",IF($Y37="OU",ROUND($X37,2),0),SomaAgrup)</f>
        <v>0</v>
      </c>
    </row>
    <row r="38" customFormat="false" ht="15" hidden="true" customHeight="false" outlineLevel="0" collapsed="false">
      <c r="A38" s="0" t="str">
        <f aca="false">CHOOSE(1+LOG(1+2*(ORÇAMENTO.Nivel="Meta")+4*(ORÇAMENTO.Nivel="Nível 2")+8*(ORÇAMENTO.Nivel="Nível 3")+16*(ORÇAMENTO.Nivel="Nível 4")+32*(ORÇAMENTO.Nivel="Serviço"),2),0,1,2,3,4,"S")</f>
        <v>S</v>
      </c>
      <c r="B38" s="0" t="n">
        <f aca="true">IF(OR(C38="s",C38=0),OFFSET(B38,-1,0),C38)</f>
        <v>2</v>
      </c>
      <c r="C38" s="0" t="str">
        <f aca="true">IF(OFFSET(C38,-1,0)="L",1,IF(OFFSET(C38,-1,0)=1,2,IF(OR(A38="s",A38=0),"S",IF(AND(OFFSET(C38,-1,0)=2,A38=4),3,IF(AND(OR(OFFSET(C38,-1,0)="s",OFFSET(C38,-1,0)=0),A38&lt;&gt;"s",A38&gt;OFFSET(B38,-1,0)),OFFSET(B38,-1,0),A38)))))</f>
        <v>S</v>
      </c>
      <c r="D38" s="0" t="n">
        <f aca="false">IF(OR(C38="S",C38=0),0,IF(ISERROR(K38),J38,SMALL(J38:K38,1)))</f>
        <v>0</v>
      </c>
      <c r="E38" s="0" t="n">
        <f aca="true">IF($C38=1,OFFSET(E38,-1,0)+MAX(1,COUNTIF([1]QCI!$A$13:$A$24,OFFSET([1]ORÇAMENTO!E38,-1,0))),OFFSET(E38,-1,0))</f>
        <v>2</v>
      </c>
      <c r="F38" s="0" t="n">
        <f aca="true">IF($C38=1,0,IF($C38=2,OFFSET(F38,-1,0)+1,OFFSET(F38,-1,0)))</f>
        <v>2</v>
      </c>
      <c r="G38" s="0" t="n">
        <f aca="true">IF(AND($C38&lt;=2,$C38&lt;&gt;0),0,IF($C38=3,OFFSET(G38,-1,0)+1,OFFSET(G38,-1,0)))</f>
        <v>0</v>
      </c>
      <c r="H38" s="0" t="n">
        <f aca="true">IF(AND($C38&lt;=3,$C38&lt;&gt;0),0,IF($C38=4,OFFSET(H38,-1,0)+1,OFFSET(H38,-1,0)))</f>
        <v>0</v>
      </c>
      <c r="I38" s="0" t="n">
        <f aca="true">IF(AND($C38&lt;=4,$C38&lt;&gt;0),0,IF(AND($C38="S",$X38&gt;0),OFFSET(I38,-1,0)+1,OFFSET(I38,-1,0)))</f>
        <v>0</v>
      </c>
      <c r="J38" s="0" t="n">
        <f aca="true">IF(OR($C38="S",$C38=0),0,MATCH(0,OFFSET($D38,1,$C38,ROW($C$251)-ROW($C38)),0))</f>
        <v>0</v>
      </c>
      <c r="K38" s="0" t="n">
        <f aca="true">IF(OR($C38="S",$C38=0),0,MATCH(OFFSET($D38,0,$C38)+IF($C38&lt;&gt;1,1,COUNTIF([1]QCI!$A$13:$A$24,[1]ORÇAMENTO!E38)),OFFSET($D38,1,$C38,ROW($C$251)-ROW($C38)),0))</f>
        <v>0</v>
      </c>
      <c r="L38" s="38"/>
      <c r="M38" s="39" t="s">
        <v>7</v>
      </c>
      <c r="N38" s="40" t="str">
        <f aca="false">CHOOSE(1+LOG(1+2*(C38=1)+4*(C38=2)+8*(C38=3)+16*(C38=4)+32*(C38="S"),2),"","Meta","Nível 2","Nível 3","Nível 4","Serviço")</f>
        <v>Serviço</v>
      </c>
      <c r="O38" s="41" t="str">
        <f aca="false">IF(OR($C38=0,$L38=""),"-",CONCATENATE(E38&amp;".",IF(AND($A$5&gt;=2,$C38&gt;=2),F38&amp;".",""),IF(AND($A$5&gt;=3,$C38&gt;=3),G38&amp;".",""),IF(AND($A$5&gt;=4,$C38&gt;=4),H38&amp;".",""),IF($C38="S",I38&amp;".","")))</f>
        <v>-</v>
      </c>
      <c r="P38" s="42" t="s">
        <v>49</v>
      </c>
      <c r="Q38" s="43"/>
      <c r="R38" s="44" t="e">
        <f aca="false">IF($C38="S",REFERENCIA.Descricao,"(digite a descrição aqui)")</f>
        <v>#VALUE!</v>
      </c>
      <c r="S38" s="45" t="e">
        <f aca="false">REFERENCIA.Unidade</f>
        <v>#VALUE!</v>
      </c>
      <c r="T38" s="46" t="n">
        <f aca="true">OFFSET([1]CÁLCULO!H$15,ROW($T38)-ROW(T$15),0)</f>
        <v>0</v>
      </c>
      <c r="U38" s="47"/>
      <c r="V38" s="48" t="s">
        <v>10</v>
      </c>
      <c r="W38" s="46"/>
      <c r="X38" s="49"/>
      <c r="Y38" s="0" t="str">
        <f aca="false">IF(AND($C38="S",$X38&gt;0),IF(ISBLANK(#REF!),"RA",LEFT(#REF!,2)),"")</f>
        <v/>
      </c>
      <c r="Z38" s="50" t="n">
        <f aca="true">IF($C38="S",IF($Y38="CP",$X38,IF($Y38="RA",(($X38)*[1]QCI!$AA$3),0)),SomaAgrup)</f>
        <v>0</v>
      </c>
      <c r="AA38" s="51" t="n">
        <f aca="true">IF($C38="S",IF($Y38="OU",ROUND($X38,2),0),SomaAgrup)</f>
        <v>0</v>
      </c>
    </row>
    <row r="39" customFormat="false" ht="15" hidden="true" customHeight="false" outlineLevel="0" collapsed="false">
      <c r="A39" s="0" t="str">
        <f aca="false">CHOOSE(1+LOG(1+2*(ORÇAMENTO.Nivel="Meta")+4*(ORÇAMENTO.Nivel="Nível 2")+8*(ORÇAMENTO.Nivel="Nível 3")+16*(ORÇAMENTO.Nivel="Nível 4")+32*(ORÇAMENTO.Nivel="Serviço"),2),0,1,2,3,4,"S")</f>
        <v>S</v>
      </c>
      <c r="B39" s="0" t="n">
        <f aca="true">IF(OR(C39="s",C39=0),OFFSET(B39,-1,0),C39)</f>
        <v>2</v>
      </c>
      <c r="C39" s="0" t="str">
        <f aca="true">IF(OFFSET(C39,-1,0)="L",1,IF(OFFSET(C39,-1,0)=1,2,IF(OR(A39="s",A39=0),"S",IF(AND(OFFSET(C39,-1,0)=2,A39=4),3,IF(AND(OR(OFFSET(C39,-1,0)="s",OFFSET(C39,-1,0)=0),A39&lt;&gt;"s",A39&gt;OFFSET(B39,-1,0)),OFFSET(B39,-1,0),A39)))))</f>
        <v>S</v>
      </c>
      <c r="D39" s="0" t="n">
        <f aca="false">IF(OR(C39="S",C39=0),0,IF(ISERROR(K39),J39,SMALL(J39:K39,1)))</f>
        <v>0</v>
      </c>
      <c r="E39" s="0" t="n">
        <f aca="true">IF($C39=1,OFFSET(E39,-1,0)+MAX(1,COUNTIF([1]QCI!$A$13:$A$24,OFFSET([1]ORÇAMENTO!E39,-1,0))),OFFSET(E39,-1,0))</f>
        <v>2</v>
      </c>
      <c r="F39" s="0" t="n">
        <f aca="true">IF($C39=1,0,IF($C39=2,OFFSET(F39,-1,0)+1,OFFSET(F39,-1,0)))</f>
        <v>2</v>
      </c>
      <c r="G39" s="0" t="n">
        <f aca="true">IF(AND($C39&lt;=2,$C39&lt;&gt;0),0,IF($C39=3,OFFSET(G39,-1,0)+1,OFFSET(G39,-1,0)))</f>
        <v>0</v>
      </c>
      <c r="H39" s="0" t="n">
        <f aca="true">IF(AND($C39&lt;=3,$C39&lt;&gt;0),0,IF($C39=4,OFFSET(H39,-1,0)+1,OFFSET(H39,-1,0)))</f>
        <v>0</v>
      </c>
      <c r="I39" s="0" t="n">
        <f aca="true">IF(AND($C39&lt;=4,$C39&lt;&gt;0),0,IF(AND($C39="S",$X39&gt;0),OFFSET(I39,-1,0)+1,OFFSET(I39,-1,0)))</f>
        <v>0</v>
      </c>
      <c r="J39" s="0" t="n">
        <f aca="true">IF(OR($C39="S",$C39=0),0,MATCH(0,OFFSET($D39,1,$C39,ROW($C$251)-ROW($C39)),0))</f>
        <v>0</v>
      </c>
      <c r="K39" s="0" t="n">
        <f aca="true">IF(OR($C39="S",$C39=0),0,MATCH(OFFSET($D39,0,$C39)+IF($C39&lt;&gt;1,1,COUNTIF([1]QCI!$A$13:$A$24,[1]ORÇAMENTO!E39)),OFFSET($D39,1,$C39,ROW($C$251)-ROW($C39)),0))</f>
        <v>0</v>
      </c>
      <c r="L39" s="38"/>
      <c r="M39" s="39" t="s">
        <v>7</v>
      </c>
      <c r="N39" s="40" t="str">
        <f aca="false">CHOOSE(1+LOG(1+2*(C39=1)+4*(C39=2)+8*(C39=3)+16*(C39=4)+32*(C39="S"),2),"","Meta","Nível 2","Nível 3","Nível 4","Serviço")</f>
        <v>Serviço</v>
      </c>
      <c r="O39" s="41" t="str">
        <f aca="false">IF(OR($C39=0,$L39=""),"-",CONCATENATE(E39&amp;".",IF(AND($A$5&gt;=2,$C39&gt;=2),F39&amp;".",""),IF(AND($A$5&gt;=3,$C39&gt;=3),G39&amp;".",""),IF(AND($A$5&gt;=4,$C39&gt;=4),H39&amp;".",""),IF($C39="S",I39&amp;".","")))</f>
        <v>-</v>
      </c>
      <c r="P39" s="42" t="s">
        <v>49</v>
      </c>
      <c r="Q39" s="43"/>
      <c r="R39" s="44" t="e">
        <f aca="false">IF($C39="S",REFERENCIA.Descricao,"(digite a descrição aqui)")</f>
        <v>#VALUE!</v>
      </c>
      <c r="S39" s="45" t="e">
        <f aca="false">REFERENCIA.Unidade</f>
        <v>#VALUE!</v>
      </c>
      <c r="T39" s="46" t="n">
        <f aca="true">OFFSET([1]CÁLCULO!H$15,ROW($T39)-ROW(T$15),0)</f>
        <v>0</v>
      </c>
      <c r="U39" s="47"/>
      <c r="V39" s="48" t="s">
        <v>10</v>
      </c>
      <c r="W39" s="46"/>
      <c r="X39" s="49"/>
      <c r="Y39" s="0" t="str">
        <f aca="false">IF(AND($C39="S",$X39&gt;0),IF(ISBLANK(#REF!),"RA",LEFT(#REF!,2)),"")</f>
        <v/>
      </c>
      <c r="Z39" s="50" t="n">
        <f aca="true">IF($C39="S",IF($Y39="CP",$X39,IF($Y39="RA",(($X39)*[1]QCI!$AA$3),0)),SomaAgrup)</f>
        <v>0</v>
      </c>
      <c r="AA39" s="51" t="n">
        <f aca="true">IF($C39="S",IF($Y39="OU",ROUND($X39,2),0),SomaAgrup)</f>
        <v>0</v>
      </c>
    </row>
    <row r="40" customFormat="false" ht="15" hidden="false" customHeight="false" outlineLevel="0" collapsed="false">
      <c r="A40" s="0" t="n">
        <f aca="false">CHOOSE(1+LOG(1+2*(ORÇAMENTO.Nivel="Meta")+4*(ORÇAMENTO.Nivel="Nível 2")+8*(ORÇAMENTO.Nivel="Nível 3")+16*(ORÇAMENTO.Nivel="Nível 4")+32*(ORÇAMENTO.Nivel="Serviço"),2),0,1,2,3,4,"S")</f>
        <v>2</v>
      </c>
      <c r="B40" s="0" t="n">
        <f aca="true">IF(OR(C40="s",C40=0),OFFSET(B40,-1,0),C40)</f>
        <v>2</v>
      </c>
      <c r="C40" s="0" t="n">
        <f aca="true">IF(OFFSET(C40,-1,0)="L",1,IF(OFFSET(C40,-1,0)=1,2,IF(OR(A40="s",A40=0),"S",IF(AND(OFFSET(C40,-1,0)=2,A40=4),3,IF(AND(OR(OFFSET(C40,-1,0)="s",OFFSET(C40,-1,0)=0),A40&lt;&gt;"s",A40&gt;OFFSET(B40,-1,0)),OFFSET(B40,-1,0),A40)))))</f>
        <v>2</v>
      </c>
      <c r="D40" s="0" t="n">
        <f aca="false">IF(OR(C40="S",C40=0),0,IF(ISERROR(K40),J40,SMALL(J40:K40,1)))</f>
        <v>5</v>
      </c>
      <c r="E40" s="0" t="n">
        <f aca="true">IF($C40=1,OFFSET(E40,-1,0)+MAX(1,COUNTIF([1]QCI!$A$13:$A$24,OFFSET([1]ORÇAMENTO!E40,-1,0))),OFFSET(E40,-1,0))</f>
        <v>2</v>
      </c>
      <c r="F40" s="0" t="n">
        <f aca="true">IF($C40=1,0,IF($C40=2,OFFSET(F40,-1,0)+1,OFFSET(F40,-1,0)))</f>
        <v>3</v>
      </c>
      <c r="G40" s="0" t="n">
        <f aca="true">IF(AND($C40&lt;=2,$C40&lt;&gt;0),0,IF($C40=3,OFFSET(G40,-1,0)+1,OFFSET(G40,-1,0)))</f>
        <v>0</v>
      </c>
      <c r="H40" s="0" t="n">
        <f aca="true">IF(AND($C40&lt;=3,$C40&lt;&gt;0),0,IF($C40=4,OFFSET(H40,-1,0)+1,OFFSET(H40,-1,0)))</f>
        <v>0</v>
      </c>
      <c r="I40" s="0" t="n">
        <f aca="true">IF(AND($C40&lt;=4,$C40&lt;&gt;0),0,IF(AND($C40="S",$X40&gt;0),OFFSET(I40,-1,0)+1,OFFSET(I40,-1,0)))</f>
        <v>0</v>
      </c>
      <c r="J40" s="0" t="n">
        <f aca="true">IF(OR($C40="S",$C40=0),0,MATCH(0,OFFSET($D40,1,$C40,ROW($C$251)-ROW($C40)),0))</f>
        <v>211</v>
      </c>
      <c r="K40" s="0" t="n">
        <f aca="true">IF(OR($C40="S",$C40=0),0,MATCH(OFFSET($D40,0,$C40)+IF($C40&lt;&gt;1,1,COUNTIF([1]QCI!$A$13:$A$24,[1]ORÇAMENTO!E40)),OFFSET($D40,1,$C40,ROW($C$251)-ROW($C40)),0))</f>
        <v>5</v>
      </c>
      <c r="L40" s="38"/>
      <c r="M40" s="39" t="s">
        <v>4</v>
      </c>
      <c r="N40" s="40" t="str">
        <f aca="false">CHOOSE(1+LOG(1+2*(C40=1)+4*(C40=2)+8*(C40=3)+16*(C40=4)+32*(C40="S"),2),"","Meta","Nível 2","Nível 3","Nível 4","Serviço")</f>
        <v>Nível 2</v>
      </c>
      <c r="O40" s="41" t="s">
        <v>116</v>
      </c>
      <c r="P40" s="42" t="s">
        <v>49</v>
      </c>
      <c r="Q40" s="43"/>
      <c r="R40" s="44" t="s">
        <v>117</v>
      </c>
      <c r="S40" s="45" t="e">
        <f aca="false">REFERENCIA.Unidade</f>
        <v>#VALUE!</v>
      </c>
      <c r="T40" s="46" t="n">
        <f aca="true">OFFSET([1]CÁLCULO!H$15,ROW($T40)-ROW(T$15),0)</f>
        <v>0</v>
      </c>
      <c r="U40" s="47"/>
      <c r="V40" s="48" t="s">
        <v>10</v>
      </c>
      <c r="W40" s="46"/>
      <c r="X40" s="49"/>
      <c r="Y40" s="0" t="str">
        <f aca="false">IF(AND($C40="S",$X40&gt;0),IF(ISBLANK(#REF!),"RA",LEFT(#REF!,2)),"")</f>
        <v/>
      </c>
      <c r="Z40" s="50" t="n">
        <f aca="true">IF($C40="S",IF($Y40="CP",$X40,IF($Y40="RA",(($X40)*[1]QCI!$AA$3),0)),SomaAgrup)</f>
        <v>0</v>
      </c>
      <c r="AA40" s="51" t="n">
        <f aca="true">IF($C40="S",IF($Y40="OU",ROUND($X40,2),0),SomaAgrup)</f>
        <v>0</v>
      </c>
    </row>
    <row r="41" customFormat="false" ht="27.75" hidden="false" customHeight="true" outlineLevel="0" collapsed="false">
      <c r="A41" s="0" t="str">
        <f aca="false">CHOOSE(1+LOG(1+2*(ORÇAMENTO.Nivel="Meta")+4*(ORÇAMENTO.Nivel="Nível 2")+8*(ORÇAMENTO.Nivel="Nível 3")+16*(ORÇAMENTO.Nivel="Nível 4")+32*(ORÇAMENTO.Nivel="Serviço"),2),0,1,2,3,4,"S")</f>
        <v>S</v>
      </c>
      <c r="B41" s="0" t="n">
        <f aca="true">IF(OR(C41="s",C41=0),OFFSET(B41,-1,0),C41)</f>
        <v>2</v>
      </c>
      <c r="C41" s="0" t="str">
        <f aca="true">IF(OFFSET(C41,-1,0)="L",1,IF(OFFSET(C41,-1,0)=1,2,IF(OR(A41="s",A41=0),"S",IF(AND(OFFSET(C41,-1,0)=2,A41=4),3,IF(AND(OR(OFFSET(C41,-1,0)="s",OFFSET(C41,-1,0)=0),A41&lt;&gt;"s",A41&gt;OFFSET(B41,-1,0)),OFFSET(B41,-1,0),A41)))))</f>
        <v>S</v>
      </c>
      <c r="D41" s="0" t="n">
        <f aca="false">IF(OR(C41="S",C41=0),0,IF(ISERROR(K41),J41,SMALL(J41:K41,1)))</f>
        <v>0</v>
      </c>
      <c r="E41" s="0" t="n">
        <f aca="true">IF($C41=1,OFFSET(E41,-1,0)+MAX(1,COUNTIF([1]QCI!$A$13:$A$24,OFFSET([1]ORÇAMENTO!E41,-1,0))),OFFSET(E41,-1,0))</f>
        <v>2</v>
      </c>
      <c r="F41" s="0" t="n">
        <f aca="true">IF($C41=1,0,IF($C41=2,OFFSET(F41,-1,0)+1,OFFSET(F41,-1,0)))</f>
        <v>3</v>
      </c>
      <c r="G41" s="0" t="n">
        <f aca="true">IF(AND($C41&lt;=2,$C41&lt;&gt;0),0,IF($C41=3,OFFSET(G41,-1,0)+1,OFFSET(G41,-1,0)))</f>
        <v>0</v>
      </c>
      <c r="H41" s="0" t="n">
        <f aca="true">IF(AND($C41&lt;=3,$C41&lt;&gt;0),0,IF($C41=4,OFFSET(H41,-1,0)+1,OFFSET(H41,-1,0)))</f>
        <v>0</v>
      </c>
      <c r="I41" s="0" t="n">
        <f aca="true">IF(AND($C41&lt;=4,$C41&lt;&gt;0),0,IF(AND($C41="S",$X41&gt;0),OFFSET(I41,-1,0)+1,OFFSET(I41,-1,0)))</f>
        <v>0</v>
      </c>
      <c r="J41" s="0" t="n">
        <f aca="true">IF(OR($C41="S",$C41=0),0,MATCH(0,OFFSET($D41,1,$C41,ROW($C$251)-ROW($C41)),0))</f>
        <v>0</v>
      </c>
      <c r="K41" s="0" t="n">
        <f aca="true">IF(OR($C41="S",$C41=0),0,MATCH(OFFSET($D41,0,$C41)+IF($C41&lt;&gt;1,1,COUNTIF([1]QCI!$A$13:$A$24,[1]ORÇAMENTO!E41)),OFFSET($D41,1,$C41,ROW($C$251)-ROW($C41)),0))</f>
        <v>0</v>
      </c>
      <c r="L41" s="38"/>
      <c r="M41" s="39" t="s">
        <v>7</v>
      </c>
      <c r="N41" s="40" t="str">
        <f aca="false">CHOOSE(1+LOG(1+2*(C41=1)+4*(C41=2)+8*(C41=3)+16*(C41=4)+32*(C41="S"),2),"","Meta","Nível 2","Nível 3","Nível 4","Serviço")</f>
        <v>Serviço</v>
      </c>
      <c r="O41" s="41" t="s">
        <v>118</v>
      </c>
      <c r="P41" s="42" t="s">
        <v>49</v>
      </c>
      <c r="Q41" s="43" t="s">
        <v>77</v>
      </c>
      <c r="R41" s="44" t="s">
        <v>119</v>
      </c>
      <c r="S41" s="45" t="s">
        <v>58</v>
      </c>
      <c r="T41" s="46" t="n">
        <v>179.94</v>
      </c>
      <c r="U41" s="47"/>
      <c r="V41" s="48" t="s">
        <v>10</v>
      </c>
      <c r="W41" s="46"/>
      <c r="X41" s="49"/>
      <c r="Y41" s="0" t="str">
        <f aca="false">IF(AND($C41="S",$X41&gt;0),IF(ISBLANK(#REF!),"RA",LEFT(#REF!,2)),"")</f>
        <v/>
      </c>
      <c r="Z41" s="50" t="n">
        <f aca="true">IF($C41="S",IF($Y41="CP",$X41,IF($Y41="RA",(($X41)*[1]QCI!$AA$3),0)),SomaAgrup)</f>
        <v>0</v>
      </c>
      <c r="AA41" s="51" t="n">
        <f aca="true">IF($C41="S",IF($Y41="OU",ROUND($X41,2),0),SomaAgrup)</f>
        <v>0</v>
      </c>
    </row>
    <row r="42" customFormat="false" ht="45" hidden="false" customHeight="false" outlineLevel="0" collapsed="false">
      <c r="A42" s="0" t="str">
        <f aca="false">CHOOSE(1+LOG(1+2*(ORÇAMENTO.Nivel="Meta")+4*(ORÇAMENTO.Nivel="Nível 2")+8*(ORÇAMENTO.Nivel="Nível 3")+16*(ORÇAMENTO.Nivel="Nível 4")+32*(ORÇAMENTO.Nivel="Serviço"),2),0,1,2,3,4,"S")</f>
        <v>S</v>
      </c>
      <c r="B42" s="0" t="n">
        <f aca="true">IF(OR(C42="s",C42=0),OFFSET(B42,-1,0),C42)</f>
        <v>2</v>
      </c>
      <c r="C42" s="0" t="str">
        <f aca="true">IF(OFFSET(C42,-1,0)="L",1,IF(OFFSET(C42,-1,0)=1,2,IF(OR(A42="s",A42=0),"S",IF(AND(OFFSET(C42,-1,0)=2,A42=4),3,IF(AND(OR(OFFSET(C42,-1,0)="s",OFFSET(C42,-1,0)=0),A42&lt;&gt;"s",A42&gt;OFFSET(B42,-1,0)),OFFSET(B42,-1,0),A42)))))</f>
        <v>S</v>
      </c>
      <c r="D42" s="0" t="n">
        <f aca="false">IF(OR(C42="S",C42=0),0,IF(ISERROR(K42),J42,SMALL(J42:K42,1)))</f>
        <v>0</v>
      </c>
      <c r="E42" s="0" t="n">
        <f aca="true">IF($C42=1,OFFSET(E42,-1,0)+MAX(1,COUNTIF([1]QCI!$A$13:$A$24,OFFSET([1]ORÇAMENTO!E42,-1,0))),OFFSET(E42,-1,0))</f>
        <v>2</v>
      </c>
      <c r="F42" s="0" t="n">
        <f aca="true">IF($C42=1,0,IF($C42=2,OFFSET(F42,-1,0)+1,OFFSET(F42,-1,0)))</f>
        <v>3</v>
      </c>
      <c r="G42" s="0" t="n">
        <f aca="true">IF(AND($C42&lt;=2,$C42&lt;&gt;0),0,IF($C42=3,OFFSET(G42,-1,0)+1,OFFSET(G42,-1,0)))</f>
        <v>0</v>
      </c>
      <c r="H42" s="0" t="n">
        <f aca="true">IF(AND($C42&lt;=3,$C42&lt;&gt;0),0,IF($C42=4,OFFSET(H42,-1,0)+1,OFFSET(H42,-1,0)))</f>
        <v>0</v>
      </c>
      <c r="I42" s="0" t="n">
        <f aca="true">IF(AND($C42&lt;=4,$C42&lt;&gt;0),0,IF(AND($C42="S",$X42&gt;0),OFFSET(I42,-1,0)+1,OFFSET(I42,-1,0)))</f>
        <v>0</v>
      </c>
      <c r="J42" s="0" t="n">
        <f aca="true">IF(OR($C42="S",$C42=0),0,MATCH(0,OFFSET($D42,1,$C42,ROW($C$251)-ROW($C42)),0))</f>
        <v>0</v>
      </c>
      <c r="K42" s="0" t="n">
        <f aca="true">IF(OR($C42="S",$C42=0),0,MATCH(OFFSET($D42,0,$C42)+IF($C42&lt;&gt;1,1,COUNTIF([1]QCI!$A$13:$A$24,[1]ORÇAMENTO!E42)),OFFSET($D42,1,$C42,ROW($C$251)-ROW($C42)),0))</f>
        <v>0</v>
      </c>
      <c r="L42" s="38"/>
      <c r="M42" s="39" t="s">
        <v>7</v>
      </c>
      <c r="N42" s="40" t="str">
        <f aca="false">CHOOSE(1+LOG(1+2*(C42=1)+4*(C42=2)+8*(C42=3)+16*(C42=4)+32*(C42="S"),2),"","Meta","Nível 2","Nível 3","Nível 4","Serviço")</f>
        <v>Serviço</v>
      </c>
      <c r="O42" s="41" t="s">
        <v>120</v>
      </c>
      <c r="P42" s="42" t="s">
        <v>49</v>
      </c>
      <c r="Q42" s="43" t="s">
        <v>121</v>
      </c>
      <c r="R42" s="44" t="s">
        <v>122</v>
      </c>
      <c r="S42" s="45" t="s">
        <v>58</v>
      </c>
      <c r="T42" s="46" t="n">
        <v>136.32</v>
      </c>
      <c r="U42" s="47"/>
      <c r="V42" s="48" t="s">
        <v>10</v>
      </c>
      <c r="W42" s="46"/>
      <c r="X42" s="49"/>
      <c r="Y42" s="0" t="str">
        <f aca="false">IF(AND($C42="S",$X42&gt;0),IF(ISBLANK(#REF!),"RA",LEFT(#REF!,2)),"")</f>
        <v/>
      </c>
      <c r="Z42" s="50" t="n">
        <f aca="true">IF($C42="S",IF($Y42="CP",$X42,IF($Y42="RA",(($X42)*[1]QCI!$AA$3),0)),SomaAgrup)</f>
        <v>0</v>
      </c>
      <c r="AA42" s="51" t="n">
        <f aca="true">IF($C42="S",IF($Y42="OU",ROUND($X42,2),0),SomaAgrup)</f>
        <v>0</v>
      </c>
    </row>
    <row r="43" customFormat="false" ht="30" hidden="false" customHeight="false" outlineLevel="0" collapsed="false">
      <c r="A43" s="0" t="str">
        <f aca="false">CHOOSE(1+LOG(1+2*(ORÇAMENTO.Nivel="Meta")+4*(ORÇAMENTO.Nivel="Nível 2")+8*(ORÇAMENTO.Nivel="Nível 3")+16*(ORÇAMENTO.Nivel="Nível 4")+32*(ORÇAMENTO.Nivel="Serviço"),2),0,1,2,3,4,"S")</f>
        <v>S</v>
      </c>
      <c r="B43" s="0" t="n">
        <f aca="true">IF(OR(C43="s",C43=0),OFFSET(B43,-1,0),C43)</f>
        <v>2</v>
      </c>
      <c r="C43" s="0" t="str">
        <f aca="true">IF(OFFSET(C43,-1,0)="L",1,IF(OFFSET(C43,-1,0)=1,2,IF(OR(A43="s",A43=0),"S",IF(AND(OFFSET(C43,-1,0)=2,A43=4),3,IF(AND(OR(OFFSET(C43,-1,0)="s",OFFSET(C43,-1,0)=0),A43&lt;&gt;"s",A43&gt;OFFSET(B43,-1,0)),OFFSET(B43,-1,0),A43)))))</f>
        <v>S</v>
      </c>
      <c r="D43" s="0" t="n">
        <f aca="false">IF(OR(C43="S",C43=0),0,IF(ISERROR(K43),J43,SMALL(J43:K43,1)))</f>
        <v>0</v>
      </c>
      <c r="E43" s="0" t="n">
        <f aca="true">IF($C43=1,OFFSET(E43,-1,0)+MAX(1,COUNTIF([1]QCI!$A$13:$A$24,OFFSET([1]ORÇAMENTO!E43,-1,0))),OFFSET(E43,-1,0))</f>
        <v>2</v>
      </c>
      <c r="F43" s="0" t="n">
        <f aca="true">IF($C43=1,0,IF($C43=2,OFFSET(F43,-1,0)+1,OFFSET(F43,-1,0)))</f>
        <v>3</v>
      </c>
      <c r="G43" s="0" t="n">
        <f aca="true">IF(AND($C43&lt;=2,$C43&lt;&gt;0),0,IF($C43=3,OFFSET(G43,-1,0)+1,OFFSET(G43,-1,0)))</f>
        <v>0</v>
      </c>
      <c r="H43" s="0" t="n">
        <f aca="true">IF(AND($C43&lt;=3,$C43&lt;&gt;0),0,IF($C43=4,OFFSET(H43,-1,0)+1,OFFSET(H43,-1,0)))</f>
        <v>0</v>
      </c>
      <c r="I43" s="0" t="n">
        <f aca="true">IF(AND($C43&lt;=4,$C43&lt;&gt;0),0,IF(AND($C43="S",$X43&gt;0),OFFSET(I43,-1,0)+1,OFFSET(I43,-1,0)))</f>
        <v>0</v>
      </c>
      <c r="J43" s="0" t="n">
        <f aca="true">IF(OR($C43="S",$C43=0),0,MATCH(0,OFFSET($D43,1,$C43,ROW($C$251)-ROW($C43)),0))</f>
        <v>0</v>
      </c>
      <c r="K43" s="0" t="n">
        <f aca="true">IF(OR($C43="S",$C43=0),0,MATCH(OFFSET($D43,0,$C43)+IF($C43&lt;&gt;1,1,COUNTIF([1]QCI!$A$13:$A$24,[1]ORÇAMENTO!E43)),OFFSET($D43,1,$C43,ROW($C$251)-ROW($C43)),0))</f>
        <v>0</v>
      </c>
      <c r="L43" s="38"/>
      <c r="M43" s="39" t="s">
        <v>7</v>
      </c>
      <c r="N43" s="40" t="str">
        <f aca="false">CHOOSE(1+LOG(1+2*(C43=1)+4*(C43=2)+8*(C43=3)+16*(C43=4)+32*(C43="S"),2),"","Meta","Nível 2","Nível 3","Nível 4","Serviço")</f>
        <v>Serviço</v>
      </c>
      <c r="O43" s="41" t="s">
        <v>123</v>
      </c>
      <c r="P43" s="42" t="s">
        <v>49</v>
      </c>
      <c r="Q43" s="43" t="s">
        <v>124</v>
      </c>
      <c r="R43" s="44" t="s">
        <v>125</v>
      </c>
      <c r="S43" s="45" t="s">
        <v>67</v>
      </c>
      <c r="T43" s="46" t="n">
        <v>43.62</v>
      </c>
      <c r="U43" s="47"/>
      <c r="V43" s="48" t="s">
        <v>10</v>
      </c>
      <c r="W43" s="46"/>
      <c r="X43" s="49"/>
      <c r="Y43" s="0" t="str">
        <f aca="false">IF(AND($C43="S",$X43&gt;0),IF(ISBLANK(#REF!),"RA",LEFT(#REF!,2)),"")</f>
        <v/>
      </c>
      <c r="Z43" s="50" t="n">
        <f aca="true">IF($C43="S",IF($Y43="CP",$X43,IF($Y43="RA",(($X43)*[1]QCI!$AA$3),0)),SomaAgrup)</f>
        <v>0</v>
      </c>
      <c r="AA43" s="51" t="n">
        <f aca="true">IF($C43="S",IF($Y43="OU",ROUND($X43,2),0),SomaAgrup)</f>
        <v>0</v>
      </c>
    </row>
    <row r="44" customFormat="false" ht="60" hidden="false" customHeight="false" outlineLevel="0" collapsed="false">
      <c r="A44" s="0" t="str">
        <f aca="false">CHOOSE(1+LOG(1+2*(ORÇAMENTO.Nivel="Meta")+4*(ORÇAMENTO.Nivel="Nível 2")+8*(ORÇAMENTO.Nivel="Nível 3")+16*(ORÇAMENTO.Nivel="Nível 4")+32*(ORÇAMENTO.Nivel="Serviço"),2),0,1,2,3,4,"S")</f>
        <v>S</v>
      </c>
      <c r="B44" s="0" t="n">
        <f aca="true">IF(OR(C44="s",C44=0),OFFSET(B44,-1,0),C44)</f>
        <v>2</v>
      </c>
      <c r="C44" s="0" t="str">
        <f aca="true">IF(OFFSET(C44,-1,0)="L",1,IF(OFFSET(C44,-1,0)=1,2,IF(OR(A44="s",A44=0),"S",IF(AND(OFFSET(C44,-1,0)=2,A44=4),3,IF(AND(OR(OFFSET(C44,-1,0)="s",OFFSET(C44,-1,0)=0),A44&lt;&gt;"s",A44&gt;OFFSET(B44,-1,0)),OFFSET(B44,-1,0),A44)))))</f>
        <v>S</v>
      </c>
      <c r="D44" s="0" t="n">
        <f aca="false">IF(OR(C44="S",C44=0),0,IF(ISERROR(K44),J44,SMALL(J44:K44,1)))</f>
        <v>0</v>
      </c>
      <c r="E44" s="0" t="n">
        <f aca="true">IF($C44=1,OFFSET(E44,-1,0)+MAX(1,COUNTIF([1]QCI!$A$13:$A$24,OFFSET([1]ORÇAMENTO!E44,-1,0))),OFFSET(E44,-1,0))</f>
        <v>2</v>
      </c>
      <c r="F44" s="0" t="n">
        <f aca="true">IF($C44=1,0,IF($C44=2,OFFSET(F44,-1,0)+1,OFFSET(F44,-1,0)))</f>
        <v>3</v>
      </c>
      <c r="G44" s="0" t="n">
        <f aca="true">IF(AND($C44&lt;=2,$C44&lt;&gt;0),0,IF($C44=3,OFFSET(G44,-1,0)+1,OFFSET(G44,-1,0)))</f>
        <v>0</v>
      </c>
      <c r="H44" s="0" t="n">
        <f aca="true">IF(AND($C44&lt;=3,$C44&lt;&gt;0),0,IF($C44=4,OFFSET(H44,-1,0)+1,OFFSET(H44,-1,0)))</f>
        <v>0</v>
      </c>
      <c r="I44" s="0" t="n">
        <f aca="true">IF(AND($C44&lt;=4,$C44&lt;&gt;0),0,IF(AND($C44="S",$X44&gt;0),OFFSET(I44,-1,0)+1,OFFSET(I44,-1,0)))</f>
        <v>0</v>
      </c>
      <c r="J44" s="0" t="n">
        <f aca="true">IF(OR($C44="S",$C44=0),0,MATCH(0,OFFSET($D44,1,$C44,ROW($C$251)-ROW($C44)),0))</f>
        <v>0</v>
      </c>
      <c r="K44" s="0" t="n">
        <f aca="true">IF(OR($C44="S",$C44=0),0,MATCH(OFFSET($D44,0,$C44)+IF($C44&lt;&gt;1,1,COUNTIF([1]QCI!$A$13:$A$24,[1]ORÇAMENTO!E44)),OFFSET($D44,1,$C44,ROW($C$251)-ROW($C44)),0))</f>
        <v>0</v>
      </c>
      <c r="L44" s="38"/>
      <c r="M44" s="39" t="s">
        <v>7</v>
      </c>
      <c r="N44" s="40" t="str">
        <f aca="false">CHOOSE(1+LOG(1+2*(C44=1)+4*(C44=2)+8*(C44=3)+16*(C44=4)+32*(C44="S"),2),"","Meta","Nível 2","Nível 3","Nível 4","Serviço")</f>
        <v>Serviço</v>
      </c>
      <c r="O44" s="41" t="s">
        <v>126</v>
      </c>
      <c r="P44" s="42" t="s">
        <v>49</v>
      </c>
      <c r="Q44" s="43" t="s">
        <v>127</v>
      </c>
      <c r="R44" s="44" t="s">
        <v>128</v>
      </c>
      <c r="S44" s="45" t="s">
        <v>58</v>
      </c>
      <c r="T44" s="46" t="n">
        <v>55.4</v>
      </c>
      <c r="U44" s="47"/>
      <c r="V44" s="48" t="s">
        <v>10</v>
      </c>
      <c r="W44" s="46"/>
      <c r="X44" s="49"/>
      <c r="Y44" s="0" t="str">
        <f aca="false">IF(AND($C44="S",$X44&gt;0),IF(ISBLANK(#REF!),"RA",LEFT(#REF!,2)),"")</f>
        <v/>
      </c>
      <c r="Z44" s="50" t="n">
        <f aca="true">IF($C44="S",IF($Y44="CP",$X44,IF($Y44="RA",(($X44)*[1]QCI!$AA$3),0)),SomaAgrup)</f>
        <v>0</v>
      </c>
      <c r="AA44" s="51" t="n">
        <f aca="true">IF($C44="S",IF($Y44="OU",ROUND($X44,2),0),SomaAgrup)</f>
        <v>0</v>
      </c>
    </row>
    <row r="45" customFormat="false" ht="15" hidden="false" customHeight="false" outlineLevel="0" collapsed="false">
      <c r="A45" s="0" t="n">
        <f aca="false">CHOOSE(1+LOG(1+2*(ORÇAMENTO.Nivel="Meta")+4*(ORÇAMENTO.Nivel="Nível 2")+8*(ORÇAMENTO.Nivel="Nível 3")+16*(ORÇAMENTO.Nivel="Nível 4")+32*(ORÇAMENTO.Nivel="Serviço"),2),0,1,2,3,4,"S")</f>
        <v>2</v>
      </c>
      <c r="B45" s="0" t="n">
        <f aca="true">IF(OR(C45="s",C45=0),OFFSET(B45,-1,0),C45)</f>
        <v>2</v>
      </c>
      <c r="C45" s="0" t="n">
        <f aca="true">IF(OFFSET(C45,-1,0)="L",1,IF(OFFSET(C45,-1,0)=1,2,IF(OR(A45="s",A45=0),"S",IF(AND(OFFSET(C45,-1,0)=2,A45=4),3,IF(AND(OR(OFFSET(C45,-1,0)="s",OFFSET(C45,-1,0)=0),A45&lt;&gt;"s",A45&gt;OFFSET(B45,-1,0)),OFFSET(B45,-1,0),A45)))))</f>
        <v>2</v>
      </c>
      <c r="D45" s="0" t="n">
        <f aca="false">IF(OR(C45="S",C45=0),0,IF(ISERROR(K45),J45,SMALL(J45:K45,1)))</f>
        <v>206</v>
      </c>
      <c r="E45" s="0" t="n">
        <f aca="true">IF($C45=1,OFFSET(E45,-1,0)+MAX(1,COUNTIF([1]QCI!$A$13:$A$24,OFFSET([1]ORÇAMENTO!E45,-1,0))),OFFSET(E45,-1,0))</f>
        <v>2</v>
      </c>
      <c r="F45" s="0" t="n">
        <f aca="true">IF($C45=1,0,IF($C45=2,OFFSET(F45,-1,0)+1,OFFSET(F45,-1,0)))</f>
        <v>4</v>
      </c>
      <c r="G45" s="0" t="n">
        <f aca="true">IF(AND($C45&lt;=2,$C45&lt;&gt;0),0,IF($C45=3,OFFSET(G45,-1,0)+1,OFFSET(G45,-1,0)))</f>
        <v>0</v>
      </c>
      <c r="H45" s="0" t="n">
        <f aca="true">IF(AND($C45&lt;=3,$C45&lt;&gt;0),0,IF($C45=4,OFFSET(H45,-1,0)+1,OFFSET(H45,-1,0)))</f>
        <v>0</v>
      </c>
      <c r="I45" s="0" t="n">
        <f aca="true">IF(AND($C45&lt;=4,$C45&lt;&gt;0),0,IF(AND($C45="S",$X45&gt;0),OFFSET(I45,-1,0)+1,OFFSET(I45,-1,0)))</f>
        <v>0</v>
      </c>
      <c r="J45" s="0" t="n">
        <f aca="true">IF(OR($C45="S",$C45=0),0,MATCH(0,OFFSET($D45,1,$C45,ROW($C$251)-ROW($C45)),0))</f>
        <v>206</v>
      </c>
      <c r="K45" s="0" t="e">
        <f aca="true">IF(OR($C45="S",$C45=0),0,MATCH(OFFSET($D45,0,$C45)+IF($C45&lt;&gt;1,1,COUNTIF([1]QCI!$A$13:$A$24,[1]ORÇAMENTO!E45)),OFFSET($D45,1,$C45,ROW($C$251)-ROW($C45)),0))</f>
        <v>#N/A</v>
      </c>
      <c r="L45" s="38"/>
      <c r="M45" s="39" t="s">
        <v>4</v>
      </c>
      <c r="N45" s="40" t="str">
        <f aca="false">CHOOSE(1+LOG(1+2*(C45=1)+4*(C45=2)+8*(C45=3)+16*(C45=4)+32*(C45="S"),2),"","Meta","Nível 2","Nível 3","Nível 4","Serviço")</f>
        <v>Nível 2</v>
      </c>
      <c r="O45" s="41" t="s">
        <v>129</v>
      </c>
      <c r="P45" s="42"/>
      <c r="Q45" s="43"/>
      <c r="R45" s="44" t="s">
        <v>130</v>
      </c>
      <c r="S45" s="45" t="e">
        <f aca="false">REFERENCIA.Unidade</f>
        <v>#VALUE!</v>
      </c>
      <c r="T45" s="46" t="n">
        <f aca="true">OFFSET([1]CÁLCULO!H$15,ROW($T45)-ROW(T$15),0)</f>
        <v>0</v>
      </c>
      <c r="U45" s="47"/>
      <c r="V45" s="48" t="s">
        <v>10</v>
      </c>
      <c r="W45" s="46"/>
      <c r="X45" s="49"/>
      <c r="Y45" s="0" t="str">
        <f aca="false">IF(AND($C45="S",$X45&gt;0),IF(ISBLANK(#REF!),"RA",LEFT(#REF!,2)),"")</f>
        <v/>
      </c>
      <c r="Z45" s="50" t="e">
        <f aca="true">IF($C45="S",IF($Y45="CP",$X45,IF($Y45="RA",(($X45)*[1]QCI!$AA$3),0)),SomaAgrup)</f>
        <v>#VALUE!</v>
      </c>
      <c r="AA45" s="51" t="e">
        <f aca="true">IF($C45="S",IF($Y45="OU",ROUND($X45,2),0),SomaAgrup)</f>
        <v>#VALUE!</v>
      </c>
    </row>
    <row r="46" customFormat="false" ht="34.5" hidden="false" customHeight="true" outlineLevel="0" collapsed="false">
      <c r="A46" s="0" t="str">
        <f aca="false">CHOOSE(1+LOG(1+2*(ORÇAMENTO.Nivel="Meta")+4*(ORÇAMENTO.Nivel="Nível 2")+8*(ORÇAMENTO.Nivel="Nível 3")+16*(ORÇAMENTO.Nivel="Nível 4")+32*(ORÇAMENTO.Nivel="Serviço"),2),0,1,2,3,4,"S")</f>
        <v>S</v>
      </c>
      <c r="B46" s="0" t="n">
        <f aca="true">IF(OR(C46="s",C46=0),OFFSET(B46,-1,0),C46)</f>
        <v>2</v>
      </c>
      <c r="C46" s="0" t="str">
        <f aca="true">IF(OFFSET(C46,-1,0)="L",1,IF(OFFSET(C46,-1,0)=1,2,IF(OR(A46="s",A46=0),"S",IF(AND(OFFSET(C46,-1,0)=2,A46=4),3,IF(AND(OR(OFFSET(C46,-1,0)="s",OFFSET(C46,-1,0)=0),A46&lt;&gt;"s",A46&gt;OFFSET(B46,-1,0)),OFFSET(B46,-1,0),A46)))))</f>
        <v>S</v>
      </c>
      <c r="D46" s="0" t="n">
        <f aca="false">IF(OR(C46="S",C46=0),0,IF(ISERROR(K46),J46,SMALL(J46:K46,1)))</f>
        <v>0</v>
      </c>
      <c r="E46" s="0" t="n">
        <f aca="true">IF($C46=1,OFFSET(E46,-1,0)+MAX(1,COUNTIF([1]QCI!$A$13:$A$24,OFFSET([1]ORÇAMENTO!E46,-1,0))),OFFSET(E46,-1,0))</f>
        <v>2</v>
      </c>
      <c r="F46" s="0" t="n">
        <f aca="true">IF($C46=1,0,IF($C46=2,OFFSET(F46,-1,0)+1,OFFSET(F46,-1,0)))</f>
        <v>4</v>
      </c>
      <c r="G46" s="0" t="n">
        <f aca="true">IF(AND($C46&lt;=2,$C46&lt;&gt;0),0,IF($C46=3,OFFSET(G46,-1,0)+1,OFFSET(G46,-1,0)))</f>
        <v>0</v>
      </c>
      <c r="H46" s="0" t="n">
        <f aca="true">IF(AND($C46&lt;=3,$C46&lt;&gt;0),0,IF($C46=4,OFFSET(H46,-1,0)+1,OFFSET(H46,-1,0)))</f>
        <v>0</v>
      </c>
      <c r="I46" s="0" t="n">
        <f aca="true">IF(AND($C46&lt;=4,$C46&lt;&gt;0),0,IF(AND($C46="S",$X46&gt;0),OFFSET(I46,-1,0)+1,OFFSET(I46,-1,0)))</f>
        <v>0</v>
      </c>
      <c r="J46" s="0" t="n">
        <f aca="true">IF(OR($C46="S",$C46=0),0,MATCH(0,OFFSET($D46,1,$C46,ROW($C$251)-ROW($C46)),0))</f>
        <v>0</v>
      </c>
      <c r="K46" s="0" t="n">
        <f aca="true">IF(OR($C46="S",$C46=0),0,MATCH(OFFSET($D46,0,$C46)+IF($C46&lt;&gt;1,1,COUNTIF([1]QCI!$A$13:$A$24,[1]ORÇAMENTO!E46)),OFFSET($D46,1,$C46,ROW($C$251)-ROW($C46)),0))</f>
        <v>0</v>
      </c>
      <c r="L46" s="38"/>
      <c r="M46" s="39" t="s">
        <v>7</v>
      </c>
      <c r="N46" s="40" t="str">
        <f aca="false">CHOOSE(1+LOG(1+2*(C46=1)+4*(C46=2)+8*(C46=3)+16*(C46=4)+32*(C46="S"),2),"","Meta","Nível 2","Nível 3","Nível 4","Serviço")</f>
        <v>Serviço</v>
      </c>
      <c r="O46" s="61" t="s">
        <v>131</v>
      </c>
      <c r="P46" s="42" t="s">
        <v>60</v>
      </c>
      <c r="Q46" s="43" t="s">
        <v>132</v>
      </c>
      <c r="R46" s="44" t="s">
        <v>133</v>
      </c>
      <c r="S46" s="45" t="s">
        <v>58</v>
      </c>
      <c r="T46" s="46" t="n">
        <v>72.84</v>
      </c>
      <c r="U46" s="47"/>
      <c r="V46" s="48" t="s">
        <v>10</v>
      </c>
      <c r="W46" s="46"/>
      <c r="X46" s="49"/>
      <c r="Y46" s="0" t="str">
        <f aca="false">IF(AND($C46="S",$X46&gt;0),IF(ISBLANK(#REF!),"RA",LEFT(#REF!,2)),"")</f>
        <v/>
      </c>
      <c r="Z46" s="50" t="n">
        <f aca="true">IF($C46="S",IF($Y46="CP",$X46,IF($Y46="RA",(($X46)*[1]QCI!$AA$3),0)),SomaAgrup)</f>
        <v>0</v>
      </c>
      <c r="AA46" s="51" t="n">
        <f aca="true">IF($C46="S",IF($Y46="OU",ROUND($X46,2),0),SomaAgrup)</f>
        <v>0</v>
      </c>
    </row>
    <row r="47" customFormat="false" ht="30" hidden="false" customHeight="false" outlineLevel="0" collapsed="false">
      <c r="A47" s="0" t="str">
        <f aca="false">CHOOSE(1+LOG(1+2*(ORÇAMENTO.Nivel="Meta")+4*(ORÇAMENTO.Nivel="Nível 2")+8*(ORÇAMENTO.Nivel="Nível 3")+16*(ORÇAMENTO.Nivel="Nível 4")+32*(ORÇAMENTO.Nivel="Serviço"),2),0,1,2,3,4,"S")</f>
        <v>S</v>
      </c>
      <c r="B47" s="0" t="n">
        <f aca="true">IF(OR(C47="s",C47=0),OFFSET(B47,-1,0),C47)</f>
        <v>2</v>
      </c>
      <c r="C47" s="0" t="str">
        <f aca="true">IF(OFFSET(C47,-1,0)="L",1,IF(OFFSET(C47,-1,0)=1,2,IF(OR(A47="s",A47=0),"S",IF(AND(OFFSET(C47,-1,0)=2,A47=4),3,IF(AND(OR(OFFSET(C47,-1,0)="s",OFFSET(C47,-1,0)=0),A47&lt;&gt;"s",A47&gt;OFFSET(B47,-1,0)),OFFSET(B47,-1,0),A47)))))</f>
        <v>S</v>
      </c>
      <c r="D47" s="0" t="n">
        <f aca="false">IF(OR(C47="S",C47=0),0,IF(ISERROR(K47),J47,SMALL(J47:K47,1)))</f>
        <v>0</v>
      </c>
      <c r="E47" s="0" t="n">
        <f aca="true">IF($C47=1,OFFSET(E47,-1,0)+MAX(1,COUNTIF([1]QCI!$A$13:$A$24,OFFSET([1]ORÇAMENTO!E47,-1,0))),OFFSET(E47,-1,0))</f>
        <v>2</v>
      </c>
      <c r="F47" s="0" t="n">
        <f aca="true">IF($C47=1,0,IF($C47=2,OFFSET(F47,-1,0)+1,OFFSET(F47,-1,0)))</f>
        <v>4</v>
      </c>
      <c r="G47" s="0" t="n">
        <f aca="true">IF(AND($C47&lt;=2,$C47&lt;&gt;0),0,IF($C47=3,OFFSET(G47,-1,0)+1,OFFSET(G47,-1,0)))</f>
        <v>0</v>
      </c>
      <c r="H47" s="0" t="n">
        <f aca="true">IF(AND($C47&lt;=3,$C47&lt;&gt;0),0,IF($C47=4,OFFSET(H47,-1,0)+1,OFFSET(H47,-1,0)))</f>
        <v>0</v>
      </c>
      <c r="I47" s="0" t="n">
        <f aca="true">IF(AND($C47&lt;=4,$C47&lt;&gt;0),0,IF(AND($C47="S",$X47&gt;0),OFFSET(I47,-1,0)+1,OFFSET(I47,-1,0)))</f>
        <v>0</v>
      </c>
      <c r="J47" s="0" t="n">
        <f aca="true">IF(OR($C47="S",$C47=0),0,MATCH(0,OFFSET($D47,1,$C47,ROW($C$251)-ROW($C47)),0))</f>
        <v>0</v>
      </c>
      <c r="K47" s="0" t="n">
        <f aca="true">IF(OR($C47="S",$C47=0),0,MATCH(OFFSET($D47,0,$C47)+IF($C47&lt;&gt;1,1,COUNTIF([1]QCI!$A$13:$A$24,[1]ORÇAMENTO!E47)),OFFSET($D47,1,$C47,ROW($C$251)-ROW($C47)),0))</f>
        <v>0</v>
      </c>
      <c r="L47" s="38"/>
      <c r="M47" s="39" t="s">
        <v>7</v>
      </c>
      <c r="N47" s="40" t="str">
        <f aca="false">CHOOSE(1+LOG(1+2*(C47=1)+4*(C47=2)+8*(C47=3)+16*(C47=4)+32*(C47="S"),2),"","Meta","Nível 2","Nível 3","Nível 4","Serviço")</f>
        <v>Serviço</v>
      </c>
      <c r="O47" s="61" t="s">
        <v>134</v>
      </c>
      <c r="P47" s="42" t="s">
        <v>60</v>
      </c>
      <c r="Q47" s="43" t="s">
        <v>135</v>
      </c>
      <c r="R47" s="44" t="s">
        <v>136</v>
      </c>
      <c r="S47" s="45" t="s">
        <v>58</v>
      </c>
      <c r="T47" s="46" t="n">
        <v>31.46</v>
      </c>
      <c r="U47" s="47"/>
      <c r="V47" s="48" t="s">
        <v>10</v>
      </c>
      <c r="W47" s="46"/>
      <c r="X47" s="49"/>
      <c r="Y47" s="0" t="str">
        <f aca="false">IF(AND($C47="S",$X47&gt;0),IF(ISBLANK(#REF!),"RA",LEFT(#REF!,2)),"")</f>
        <v/>
      </c>
      <c r="Z47" s="50" t="n">
        <f aca="true">IF($C47="S",IF($Y47="CP",$X47,IF($Y47="RA",(($X47)*[1]QCI!$AA$3),0)),SomaAgrup)</f>
        <v>0</v>
      </c>
      <c r="AA47" s="51" t="n">
        <f aca="true">IF($C47="S",IF($Y47="OU",ROUND($X47,2),0),SomaAgrup)</f>
        <v>0</v>
      </c>
    </row>
    <row r="48" customFormat="false" ht="15" hidden="false" customHeight="false" outlineLevel="0" collapsed="false">
      <c r="A48" s="0" t="str">
        <f aca="false">CHOOSE(1+LOG(1+2*(ORÇAMENTO.Nivel="Meta")+4*(ORÇAMENTO.Nivel="Nível 2")+8*(ORÇAMENTO.Nivel="Nível 3")+16*(ORÇAMENTO.Nivel="Nível 4")+32*(ORÇAMENTO.Nivel="Serviço"),2),0,1,2,3,4,"S")</f>
        <v>S</v>
      </c>
      <c r="B48" s="0" t="n">
        <f aca="true">IF(OR(C48="s",C48=0),OFFSET(B48,-1,0),C48)</f>
        <v>2</v>
      </c>
      <c r="C48" s="0" t="str">
        <f aca="true">IF(OFFSET(C48,-1,0)="L",1,IF(OFFSET(C48,-1,0)=1,2,IF(OR(A48="s",A48=0),"S",IF(AND(OFFSET(C48,-1,0)=2,A48=4),3,IF(AND(OR(OFFSET(C48,-1,0)="s",OFFSET(C48,-1,0)=0),A48&lt;&gt;"s",A48&gt;OFFSET(B48,-1,0)),OFFSET(B48,-1,0),A48)))))</f>
        <v>S</v>
      </c>
      <c r="D48" s="0" t="n">
        <f aca="false">IF(OR(C48="S",C48=0),0,IF(ISERROR(K48),J48,SMALL(J48:K48,1)))</f>
        <v>0</v>
      </c>
      <c r="E48" s="0" t="n">
        <f aca="true">IF($C48=1,OFFSET(E48,-1,0)+MAX(1,COUNTIF([1]QCI!$A$13:$A$24,OFFSET([1]ORÇAMENTO!E48,-1,0))),OFFSET(E48,-1,0))</f>
        <v>2</v>
      </c>
      <c r="F48" s="0" t="n">
        <f aca="true">IF($C48=1,0,IF($C48=2,OFFSET(F48,-1,0)+1,OFFSET(F48,-1,0)))</f>
        <v>4</v>
      </c>
      <c r="G48" s="0" t="n">
        <f aca="true">IF(AND($C48&lt;=2,$C48&lt;&gt;0),0,IF($C48=3,OFFSET(G48,-1,0)+1,OFFSET(G48,-1,0)))</f>
        <v>0</v>
      </c>
      <c r="H48" s="0" t="n">
        <f aca="true">IF(AND($C48&lt;=3,$C48&lt;&gt;0),0,IF($C48=4,OFFSET(H48,-1,0)+1,OFFSET(H48,-1,0)))</f>
        <v>0</v>
      </c>
      <c r="I48" s="0" t="n">
        <f aca="true">IF(AND($C48&lt;=4,$C48&lt;&gt;0),0,IF(AND($C48="S",$X48&gt;0),OFFSET(I48,-1,0)+1,OFFSET(I48,-1,0)))</f>
        <v>0</v>
      </c>
      <c r="J48" s="0" t="n">
        <f aca="true">IF(OR($C48="S",$C48=0),0,MATCH(0,OFFSET($D48,1,$C48,ROW($C$251)-ROW($C48)),0))</f>
        <v>0</v>
      </c>
      <c r="K48" s="0" t="n">
        <f aca="true">IF(OR($C48="S",$C48=0),0,MATCH(OFFSET($D48,0,$C48)+IF($C48&lt;&gt;1,1,COUNTIF([1]QCI!$A$13:$A$24,[1]ORÇAMENTO!E48)),OFFSET($D48,1,$C48,ROW($C$251)-ROW($C48)),0))</f>
        <v>0</v>
      </c>
      <c r="L48" s="38"/>
      <c r="M48" s="39" t="s">
        <v>7</v>
      </c>
      <c r="N48" s="40" t="str">
        <f aca="false">CHOOSE(1+LOG(1+2*(C48=1)+4*(C48=2)+8*(C48=3)+16*(C48=4)+32*(C48="S"),2),"","Meta","Nível 2","Nível 3","Nível 4","Serviço")</f>
        <v>Serviço</v>
      </c>
      <c r="O48" s="61" t="s">
        <v>137</v>
      </c>
      <c r="P48" s="42" t="s">
        <v>49</v>
      </c>
      <c r="Q48" s="43" t="s">
        <v>138</v>
      </c>
      <c r="R48" s="44" t="s">
        <v>139</v>
      </c>
      <c r="S48" s="45" t="s">
        <v>67</v>
      </c>
      <c r="T48" s="46" t="n">
        <v>81.28</v>
      </c>
      <c r="U48" s="47"/>
      <c r="V48" s="48" t="s">
        <v>10</v>
      </c>
      <c r="W48" s="46"/>
      <c r="X48" s="49"/>
      <c r="Y48" s="0" t="str">
        <f aca="false">IF(AND($C48="S",$X48&gt;0),IF(ISBLANK(#REF!),"RA",LEFT(#REF!,2)),"")</f>
        <v/>
      </c>
      <c r="Z48" s="50" t="n">
        <f aca="true">IF($C48="S",IF($Y48="CP",$X48,IF($Y48="RA",(($X48)*[1]QCI!$AA$3),0)),SomaAgrup)</f>
        <v>0</v>
      </c>
      <c r="AA48" s="51" t="n">
        <f aca="true">IF($C48="S",IF($Y48="OU",ROUND($X48,2),0),SomaAgrup)</f>
        <v>0</v>
      </c>
    </row>
    <row r="49" customFormat="false" ht="15" hidden="true" customHeight="false" outlineLevel="0" collapsed="false">
      <c r="A49" s="0" t="str">
        <f aca="false">CHOOSE(1+LOG(1+2*(ORÇAMENTO.Nivel="Meta")+4*(ORÇAMENTO.Nivel="Nível 2")+8*(ORÇAMENTO.Nivel="Nível 3")+16*(ORÇAMENTO.Nivel="Nível 4")+32*(ORÇAMENTO.Nivel="Serviço"),2),0,1,2,3,4,"S")</f>
        <v>S</v>
      </c>
      <c r="B49" s="0" t="n">
        <f aca="true">IF(OR(C49="s",C49=0),OFFSET(B49,-1,0),C49)</f>
        <v>2</v>
      </c>
      <c r="C49" s="0" t="str">
        <f aca="true">IF(OFFSET(C49,-1,0)="L",1,IF(OFFSET(C49,-1,0)=1,2,IF(OR(A49="s",A49=0),"S",IF(AND(OFFSET(C49,-1,0)=2,A49=4),3,IF(AND(OR(OFFSET(C49,-1,0)="s",OFFSET(C49,-1,0)=0),A49&lt;&gt;"s",A49&gt;OFFSET(B49,-1,0)),OFFSET(B49,-1,0),A49)))))</f>
        <v>S</v>
      </c>
      <c r="D49" s="0" t="n">
        <f aca="false">IF(OR(C49="S",C49=0),0,IF(ISERROR(K49),J49,SMALL(J49:K49,1)))</f>
        <v>0</v>
      </c>
      <c r="E49" s="0" t="n">
        <f aca="true">IF($C49=1,OFFSET(E49,-1,0)+MAX(1,COUNTIF([1]QCI!$A$13:$A$24,OFFSET([1]ORÇAMENTO!E49,-1,0))),OFFSET(E49,-1,0))</f>
        <v>2</v>
      </c>
      <c r="F49" s="0" t="n">
        <f aca="true">IF($C49=1,0,IF($C49=2,OFFSET(F49,-1,0)+1,OFFSET(F49,-1,0)))</f>
        <v>4</v>
      </c>
      <c r="G49" s="0" t="n">
        <f aca="true">IF(AND($C49&lt;=2,$C49&lt;&gt;0),0,IF($C49=3,OFFSET(G49,-1,0)+1,OFFSET(G49,-1,0)))</f>
        <v>0</v>
      </c>
      <c r="H49" s="0" t="n">
        <f aca="true">IF(AND($C49&lt;=3,$C49&lt;&gt;0),0,IF($C49=4,OFFSET(H49,-1,0)+1,OFFSET(H49,-1,0)))</f>
        <v>0</v>
      </c>
      <c r="I49" s="0" t="e">
        <f aca="true">IF(AND($C49&lt;=4,$C49&lt;&gt;0),0,IF(AND($C49="S",$X49&gt;0),OFFSET(I49,-1,0)+1,OFFSET(I49,-1,0)))</f>
        <v>#VALUE!</v>
      </c>
      <c r="J49" s="0" t="n">
        <f aca="true">IF(OR($C49="S",$C49=0),0,MATCH(0,OFFSET($D49,1,$C49,ROW($C$251)-ROW($C49)),0))</f>
        <v>0</v>
      </c>
      <c r="K49" s="0" t="n">
        <f aca="true">IF(OR($C49="S",$C49=0),0,MATCH(OFFSET($D49,0,$C49)+IF($C49&lt;&gt;1,1,COUNTIF([1]QCI!$A$13:$A$24,[1]ORÇAMENTO!E49)),OFFSET($D49,1,$C49,ROW($C$251)-ROW($C49)),0))</f>
        <v>0</v>
      </c>
      <c r="L49" s="38"/>
      <c r="M49" s="39" t="s">
        <v>7</v>
      </c>
      <c r="N49" s="40" t="str">
        <f aca="false">CHOOSE(1+LOG(1+2*(C49=1)+4*(C49=2)+8*(C49=3)+16*(C49=4)+32*(C49="S"),2),"","Meta","Nível 2","Nível 3","Nível 4","Serviço")</f>
        <v>Serviço</v>
      </c>
      <c r="O49" s="61" t="str">
        <f aca="false">IF(OR($C49=0,$L49=""),"-",CONCATENATE(E49&amp;".",IF(AND($A$5&gt;=2,$C49&gt;=2),F49&amp;".",""),IF(AND($A$5&gt;=3,$C49&gt;=3),G49&amp;".",""),IF(AND($A$5&gt;=4,$C49&gt;=4),H49&amp;".",""),IF($C49="S",I49&amp;".","")))</f>
        <v>-</v>
      </c>
      <c r="P49" s="42" t="s">
        <v>49</v>
      </c>
      <c r="Q49" s="43"/>
      <c r="R49" s="44" t="e">
        <f aca="false">IF($C49="S",REFERENCIA.Descricao,"(digite a descrição aqui)")</f>
        <v>#VALUE!</v>
      </c>
      <c r="S49" s="45" t="e">
        <f aca="false">REFERENCIA.Unidade</f>
        <v>#VALUE!</v>
      </c>
      <c r="T49" s="46"/>
      <c r="U49" s="47" t="e">
        <f aca="false">#REF!</f>
        <v>#REF!</v>
      </c>
      <c r="V49" s="48" t="s">
        <v>10</v>
      </c>
      <c r="W49" s="46" t="e">
        <f aca="false">IF($C49="S",ROUND(IF(TIPOORCAMENTO="Proposto",ORÇAMENTO.CustoUnitario*(1+#REF!),ORÇAMENTO.PrecoUnitarioLicitado),15-13*#REF!),0)</f>
        <v>#VALUE!</v>
      </c>
      <c r="X49" s="49" t="e">
        <f aca="false">IF($C49="S",VTOTAL1,IF($C49=0,0,ROUND(SomaAgrup,15-13*#REF!)))</f>
        <v>#VALUE!</v>
      </c>
      <c r="Y49" s="0" t="e">
        <f aca="false">IF(AND($C49="S",$X49&gt;0),IF(ISBLANK(#REF!),"RA",LEFT(#REF!,2)),"")</f>
        <v>#VALUE!</v>
      </c>
      <c r="Z49" s="50" t="e">
        <f aca="true">IF($C49="S",IF($Y49="CP",$X49,IF($Y49="RA",(($X49)*[1]QCI!$AA$3),0)),SomaAgrup)</f>
        <v>#VALUE!</v>
      </c>
      <c r="AA49" s="51" t="e">
        <f aca="true">IF($C49="S",IF($Y49="OU",ROUND($X49,2),0),SomaAgrup)</f>
        <v>#VALUE!</v>
      </c>
    </row>
    <row r="50" customFormat="false" ht="15" hidden="true" customHeight="false" outlineLevel="0" collapsed="false">
      <c r="A50" s="0" t="str">
        <f aca="false">CHOOSE(1+LOG(1+2*(ORÇAMENTO.Nivel="Meta")+4*(ORÇAMENTO.Nivel="Nível 2")+8*(ORÇAMENTO.Nivel="Nível 3")+16*(ORÇAMENTO.Nivel="Nível 4")+32*(ORÇAMENTO.Nivel="Serviço"),2),0,1,2,3,4,"S")</f>
        <v>S</v>
      </c>
      <c r="B50" s="0" t="n">
        <f aca="true">IF(OR(C50="s",C50=0),OFFSET(B50,-1,0),C50)</f>
        <v>2</v>
      </c>
      <c r="C50" s="0" t="str">
        <f aca="true">IF(OFFSET(C50,-1,0)="L",1,IF(OFFSET(C50,-1,0)=1,2,IF(OR(A50="s",A50=0),"S",IF(AND(OFFSET(C50,-1,0)=2,A50=4),3,IF(AND(OR(OFFSET(C50,-1,0)="s",OFFSET(C50,-1,0)=0),A50&lt;&gt;"s",A50&gt;OFFSET(B50,-1,0)),OFFSET(B50,-1,0),A50)))))</f>
        <v>S</v>
      </c>
      <c r="D50" s="0" t="n">
        <f aca="false">IF(OR(C50="S",C50=0),0,IF(ISERROR(K50),J50,SMALL(J50:K50,1)))</f>
        <v>0</v>
      </c>
      <c r="E50" s="0" t="n">
        <f aca="true">IF($C50=1,OFFSET(E50,-1,0)+MAX(1,COUNTIF([1]QCI!$A$13:$A$24,OFFSET([1]ORÇAMENTO!E50,-1,0))),OFFSET(E50,-1,0))</f>
        <v>2</v>
      </c>
      <c r="F50" s="0" t="n">
        <f aca="true">IF($C50=1,0,IF($C50=2,OFFSET(F50,-1,0)+1,OFFSET(F50,-1,0)))</f>
        <v>4</v>
      </c>
      <c r="G50" s="0" t="n">
        <f aca="true">IF(AND($C50&lt;=2,$C50&lt;&gt;0),0,IF($C50=3,OFFSET(G50,-1,0)+1,OFFSET(G50,-1,0)))</f>
        <v>0</v>
      </c>
      <c r="H50" s="0" t="n">
        <f aca="true">IF(AND($C50&lt;=3,$C50&lt;&gt;0),0,IF($C50=4,OFFSET(H50,-1,0)+1,OFFSET(H50,-1,0)))</f>
        <v>0</v>
      </c>
      <c r="I50" s="0" t="e">
        <f aca="true">IF(AND($C50&lt;=4,$C50&lt;&gt;0),0,IF(AND($C50="S",$X50&gt;0),OFFSET(I50,-1,0)+1,OFFSET(I50,-1,0)))</f>
        <v>#VALUE!</v>
      </c>
      <c r="J50" s="0" t="n">
        <f aca="true">IF(OR($C50="S",$C50=0),0,MATCH(0,OFFSET($D50,1,$C50,ROW($C$251)-ROW($C50)),0))</f>
        <v>0</v>
      </c>
      <c r="K50" s="0" t="n">
        <f aca="true">IF(OR($C50="S",$C50=0),0,MATCH(OFFSET($D50,0,$C50)+IF($C50&lt;&gt;1,1,COUNTIF([1]QCI!$A$13:$A$24,[1]ORÇAMENTO!E50)),OFFSET($D50,1,$C50,ROW($C$251)-ROW($C50)),0))</f>
        <v>0</v>
      </c>
      <c r="L50" s="38"/>
      <c r="M50" s="39" t="s">
        <v>7</v>
      </c>
      <c r="N50" s="40" t="str">
        <f aca="false">CHOOSE(1+LOG(1+2*(C50=1)+4*(C50=2)+8*(C50=3)+16*(C50=4)+32*(C50="S"),2),"","Meta","Nível 2","Nível 3","Nível 4","Serviço")</f>
        <v>Serviço</v>
      </c>
      <c r="O50" s="61" t="str">
        <f aca="false">IF(OR($C50=0,$L50=""),"-",CONCATENATE(E50&amp;".",IF(AND($A$5&gt;=2,$C50&gt;=2),F50&amp;".",""),IF(AND($A$5&gt;=3,$C50&gt;=3),G50&amp;".",""),IF(AND($A$5&gt;=4,$C50&gt;=4),H50&amp;".",""),IF($C50="S",I50&amp;".","")))</f>
        <v>-</v>
      </c>
      <c r="P50" s="42" t="s">
        <v>49</v>
      </c>
      <c r="Q50" s="43"/>
      <c r="R50" s="44" t="e">
        <f aca="false">IF($C50="S",REFERENCIA.Descricao,"(digite a descrição aqui)")</f>
        <v>#VALUE!</v>
      </c>
      <c r="S50" s="45" t="e">
        <f aca="false">REFERENCIA.Unidade</f>
        <v>#VALUE!</v>
      </c>
      <c r="T50" s="46" t="n">
        <f aca="true">OFFSET([1]CÁLCULO!H$15,ROW($T50)-ROW(T$15),0)</f>
        <v>0</v>
      </c>
      <c r="U50" s="47"/>
      <c r="V50" s="48" t="s">
        <v>10</v>
      </c>
      <c r="W50" s="46" t="e">
        <f aca="false">IF($C50="S",ROUND(IF(TIPOORCAMENTO="Proposto",ORÇAMENTO.CustoUnitario*(1+#REF!),ORÇAMENTO.PrecoUnitarioLicitado),15-13*#REF!),0)</f>
        <v>#VALUE!</v>
      </c>
      <c r="X50" s="49" t="e">
        <f aca="false">IF($C50="S",VTOTAL1,IF($C50=0,0,ROUND(SomaAgrup,15-13*#REF!)))</f>
        <v>#VALUE!</v>
      </c>
      <c r="Y50" s="0" t="e">
        <f aca="false">IF(AND($C50="S",$X50&gt;0),IF(ISBLANK(#REF!),"RA",LEFT(#REF!,2)),"")</f>
        <v>#VALUE!</v>
      </c>
      <c r="Z50" s="50" t="e">
        <f aca="true">IF($C50="S",IF($Y50="CP",$X50,IF($Y50="RA",(($X50)*[1]QCI!$AA$3),0)),SomaAgrup)</f>
        <v>#VALUE!</v>
      </c>
      <c r="AA50" s="51" t="e">
        <f aca="true">IF($C50="S",IF($Y50="OU",ROUND($X50,2),0),SomaAgrup)</f>
        <v>#VALUE!</v>
      </c>
    </row>
    <row r="51" customFormat="false" ht="15" hidden="true" customHeight="false" outlineLevel="0" collapsed="false">
      <c r="A51" s="0" t="str">
        <f aca="false">CHOOSE(1+LOG(1+2*(ORÇAMENTO.Nivel="Meta")+4*(ORÇAMENTO.Nivel="Nível 2")+8*(ORÇAMENTO.Nivel="Nível 3")+16*(ORÇAMENTO.Nivel="Nível 4")+32*(ORÇAMENTO.Nivel="Serviço"),2),0,1,2,3,4,"S")</f>
        <v>S</v>
      </c>
      <c r="B51" s="0" t="n">
        <f aca="true">IF(OR(C51="s",C51=0),OFFSET(B51,-1,0),C51)</f>
        <v>2</v>
      </c>
      <c r="C51" s="0" t="str">
        <f aca="true">IF(OFFSET(C51,-1,0)="L",1,IF(OFFSET(C51,-1,0)=1,2,IF(OR(A51="s",A51=0),"S",IF(AND(OFFSET(C51,-1,0)=2,A51=4),3,IF(AND(OR(OFFSET(C51,-1,0)="s",OFFSET(C51,-1,0)=0),A51&lt;&gt;"s",A51&gt;OFFSET(B51,-1,0)),OFFSET(B51,-1,0),A51)))))</f>
        <v>S</v>
      </c>
      <c r="D51" s="0" t="n">
        <f aca="false">IF(OR(C51="S",C51=0),0,IF(ISERROR(K51),J51,SMALL(J51:K51,1)))</f>
        <v>0</v>
      </c>
      <c r="E51" s="0" t="n">
        <f aca="true">IF($C51=1,OFFSET(E51,-1,0)+MAX(1,COUNTIF([1]QCI!$A$13:$A$24,OFFSET([1]ORÇAMENTO!E51,-1,0))),OFFSET(E51,-1,0))</f>
        <v>2</v>
      </c>
      <c r="F51" s="0" t="n">
        <f aca="true">IF($C51=1,0,IF($C51=2,OFFSET(F51,-1,0)+1,OFFSET(F51,-1,0)))</f>
        <v>4</v>
      </c>
      <c r="G51" s="0" t="n">
        <f aca="true">IF(AND($C51&lt;=2,$C51&lt;&gt;0),0,IF($C51=3,OFFSET(G51,-1,0)+1,OFFSET(G51,-1,0)))</f>
        <v>0</v>
      </c>
      <c r="H51" s="0" t="n">
        <f aca="true">IF(AND($C51&lt;=3,$C51&lt;&gt;0),0,IF($C51=4,OFFSET(H51,-1,0)+1,OFFSET(H51,-1,0)))</f>
        <v>0</v>
      </c>
      <c r="I51" s="0" t="e">
        <f aca="true">IF(AND($C51&lt;=4,$C51&lt;&gt;0),0,IF(AND($C51="S",$X51&gt;0),OFFSET(I51,-1,0)+1,OFFSET(I51,-1,0)))</f>
        <v>#VALUE!</v>
      </c>
      <c r="J51" s="0" t="n">
        <f aca="true">IF(OR($C51="S",$C51=0),0,MATCH(0,OFFSET($D51,1,$C51,ROW($C$251)-ROW($C51)),0))</f>
        <v>0</v>
      </c>
      <c r="K51" s="0" t="n">
        <f aca="true">IF(OR($C51="S",$C51=0),0,MATCH(OFFSET($D51,0,$C51)+IF($C51&lt;&gt;1,1,COUNTIF([1]QCI!$A$13:$A$24,[1]ORÇAMENTO!E51)),OFFSET($D51,1,$C51,ROW($C$251)-ROW($C51)),0))</f>
        <v>0</v>
      </c>
      <c r="L51" s="38"/>
      <c r="M51" s="39" t="s">
        <v>7</v>
      </c>
      <c r="N51" s="40" t="str">
        <f aca="false">CHOOSE(1+LOG(1+2*(C51=1)+4*(C51=2)+8*(C51=3)+16*(C51=4)+32*(C51="S"),2),"","Meta","Nível 2","Nível 3","Nível 4","Serviço")</f>
        <v>Serviço</v>
      </c>
      <c r="O51" s="61" t="str">
        <f aca="false">IF(OR($C51=0,$L51=""),"-",CONCATENATE(E51&amp;".",IF(AND($A$5&gt;=2,$C51&gt;=2),F51&amp;".",""),IF(AND($A$5&gt;=3,$C51&gt;=3),G51&amp;".",""),IF(AND($A$5&gt;=4,$C51&gt;=4),H51&amp;".",""),IF($C51="S",I51&amp;".","")))</f>
        <v>-</v>
      </c>
      <c r="P51" s="42" t="s">
        <v>49</v>
      </c>
      <c r="Q51" s="43"/>
      <c r="R51" s="44" t="e">
        <f aca="false">IF($C51="S",REFERENCIA.Descricao,"(digite a descrição aqui)")</f>
        <v>#VALUE!</v>
      </c>
      <c r="S51" s="45" t="e">
        <f aca="false">REFERENCIA.Unidade</f>
        <v>#VALUE!</v>
      </c>
      <c r="T51" s="46" t="n">
        <f aca="true">OFFSET([1]CÁLCULO!H$15,ROW($T51)-ROW(T$15),0)</f>
        <v>0</v>
      </c>
      <c r="U51" s="47"/>
      <c r="V51" s="48" t="s">
        <v>10</v>
      </c>
      <c r="W51" s="46" t="e">
        <f aca="false">IF($C51="S",ROUND(IF(TIPOORCAMENTO="Proposto",ORÇAMENTO.CustoUnitario*(1+#REF!),ORÇAMENTO.PrecoUnitarioLicitado),15-13*#REF!),0)</f>
        <v>#VALUE!</v>
      </c>
      <c r="X51" s="49" t="e">
        <f aca="false">IF($C51="S",VTOTAL1,IF($C51=0,0,ROUND(SomaAgrup,15-13*#REF!)))</f>
        <v>#VALUE!</v>
      </c>
      <c r="Y51" s="0" t="e">
        <f aca="false">IF(AND($C51="S",$X51&gt;0),IF(ISBLANK(#REF!),"RA",LEFT(#REF!,2)),"")</f>
        <v>#VALUE!</v>
      </c>
      <c r="Z51" s="50" t="e">
        <f aca="true">IF($C51="S",IF($Y51="CP",$X51,IF($Y51="RA",(($X51)*[1]QCI!$AA$3),0)),SomaAgrup)</f>
        <v>#VALUE!</v>
      </c>
      <c r="AA51" s="51" t="e">
        <f aca="true">IF($C51="S",IF($Y51="OU",ROUND($X51,2),0),SomaAgrup)</f>
        <v>#VALUE!</v>
      </c>
    </row>
    <row r="52" customFormat="false" ht="15" hidden="true" customHeight="false" outlineLevel="0" collapsed="false">
      <c r="A52" s="0" t="str">
        <f aca="false">CHOOSE(1+LOG(1+2*(ORÇAMENTO.Nivel="Meta")+4*(ORÇAMENTO.Nivel="Nível 2")+8*(ORÇAMENTO.Nivel="Nível 3")+16*(ORÇAMENTO.Nivel="Nível 4")+32*(ORÇAMENTO.Nivel="Serviço"),2),0,1,2,3,4,"S")</f>
        <v>S</v>
      </c>
      <c r="B52" s="0" t="n">
        <f aca="true">IF(OR(C52="s",C52=0),OFFSET(B52,-1,0),C52)</f>
        <v>2</v>
      </c>
      <c r="C52" s="0" t="str">
        <f aca="true">IF(OFFSET(C52,-1,0)="L",1,IF(OFFSET(C52,-1,0)=1,2,IF(OR(A52="s",A52=0),"S",IF(AND(OFFSET(C52,-1,0)=2,A52=4),3,IF(AND(OR(OFFSET(C52,-1,0)="s",OFFSET(C52,-1,0)=0),A52&lt;&gt;"s",A52&gt;OFFSET(B52,-1,0)),OFFSET(B52,-1,0),A52)))))</f>
        <v>S</v>
      </c>
      <c r="D52" s="0" t="n">
        <f aca="false">IF(OR(C52="S",C52=0),0,IF(ISERROR(K52),J52,SMALL(J52:K52,1)))</f>
        <v>0</v>
      </c>
      <c r="E52" s="0" t="n">
        <f aca="true">IF($C52=1,OFFSET(E52,-1,0)+MAX(1,COUNTIF([1]QCI!$A$13:$A$24,OFFSET([1]ORÇAMENTO!E52,-1,0))),OFFSET(E52,-1,0))</f>
        <v>2</v>
      </c>
      <c r="F52" s="0" t="n">
        <f aca="true">IF($C52=1,0,IF($C52=2,OFFSET(F52,-1,0)+1,OFFSET(F52,-1,0)))</f>
        <v>4</v>
      </c>
      <c r="G52" s="0" t="n">
        <f aca="true">IF(AND($C52&lt;=2,$C52&lt;&gt;0),0,IF($C52=3,OFFSET(G52,-1,0)+1,OFFSET(G52,-1,0)))</f>
        <v>0</v>
      </c>
      <c r="H52" s="0" t="n">
        <f aca="true">IF(AND($C52&lt;=3,$C52&lt;&gt;0),0,IF($C52=4,OFFSET(H52,-1,0)+1,OFFSET(H52,-1,0)))</f>
        <v>0</v>
      </c>
      <c r="I52" s="0" t="e">
        <f aca="true">IF(AND($C52&lt;=4,$C52&lt;&gt;0),0,IF(AND($C52="S",$X52&gt;0),OFFSET(I52,-1,0)+1,OFFSET(I52,-1,0)))</f>
        <v>#VALUE!</v>
      </c>
      <c r="J52" s="0" t="n">
        <f aca="true">IF(OR($C52="S",$C52=0),0,MATCH(0,OFFSET($D52,1,$C52,ROW($C$251)-ROW($C52)),0))</f>
        <v>0</v>
      </c>
      <c r="K52" s="0" t="n">
        <f aca="true">IF(OR($C52="S",$C52=0),0,MATCH(OFFSET($D52,0,$C52)+IF($C52&lt;&gt;1,1,COUNTIF([1]QCI!$A$13:$A$24,[1]ORÇAMENTO!E52)),OFFSET($D52,1,$C52,ROW($C$251)-ROW($C52)),0))</f>
        <v>0</v>
      </c>
      <c r="L52" s="38"/>
      <c r="M52" s="39" t="s">
        <v>7</v>
      </c>
      <c r="N52" s="40" t="str">
        <f aca="false">CHOOSE(1+LOG(1+2*(C52=1)+4*(C52=2)+8*(C52=3)+16*(C52=4)+32*(C52="S"),2),"","Meta","Nível 2","Nível 3","Nível 4","Serviço")</f>
        <v>Serviço</v>
      </c>
      <c r="O52" s="61" t="str">
        <f aca="false">IF(OR($C52=0,$L52=""),"-",CONCATENATE(E52&amp;".",IF(AND($A$5&gt;=2,$C52&gt;=2),F52&amp;".",""),IF(AND($A$5&gt;=3,$C52&gt;=3),G52&amp;".",""),IF(AND($A$5&gt;=4,$C52&gt;=4),H52&amp;".",""),IF($C52="S",I52&amp;".","")))</f>
        <v>-</v>
      </c>
      <c r="P52" s="42" t="s">
        <v>49</v>
      </c>
      <c r="Q52" s="43"/>
      <c r="R52" s="44" t="e">
        <f aca="false">IF($C52="S",REFERENCIA.Descricao,"(digite a descrição aqui)")</f>
        <v>#VALUE!</v>
      </c>
      <c r="S52" s="45" t="e">
        <f aca="false">REFERENCIA.Unidade</f>
        <v>#VALUE!</v>
      </c>
      <c r="T52" s="46" t="n">
        <f aca="true">OFFSET([1]CÁLCULO!H$15,ROW($T52)-ROW(T$15),0)</f>
        <v>0</v>
      </c>
      <c r="U52" s="47"/>
      <c r="V52" s="48" t="s">
        <v>10</v>
      </c>
      <c r="W52" s="46" t="e">
        <f aca="false">IF($C52="S",ROUND(IF(TIPOORCAMENTO="Proposto",ORÇAMENTO.CustoUnitario*(1+#REF!),ORÇAMENTO.PrecoUnitarioLicitado),15-13*#REF!),0)</f>
        <v>#VALUE!</v>
      </c>
      <c r="X52" s="49" t="e">
        <f aca="false">IF($C52="S",VTOTAL1,IF($C52=0,0,ROUND(SomaAgrup,15-13*#REF!)))</f>
        <v>#VALUE!</v>
      </c>
      <c r="Y52" s="0" t="e">
        <f aca="false">IF(AND($C52="S",$X52&gt;0),IF(ISBLANK(#REF!),"RA",LEFT(#REF!,2)),"")</f>
        <v>#VALUE!</v>
      </c>
      <c r="Z52" s="50" t="e">
        <f aca="true">IF($C52="S",IF($Y52="CP",$X52,IF($Y52="RA",(($X52)*[1]QCI!$AA$3),0)),SomaAgrup)</f>
        <v>#VALUE!</v>
      </c>
      <c r="AA52" s="51" t="e">
        <f aca="true">IF($C52="S",IF($Y52="OU",ROUND($X52,2),0),SomaAgrup)</f>
        <v>#VALUE!</v>
      </c>
    </row>
    <row r="53" customFormat="false" ht="15" hidden="true" customHeight="false" outlineLevel="0" collapsed="false">
      <c r="A53" s="0" t="str">
        <f aca="false">CHOOSE(1+LOG(1+2*(ORÇAMENTO.Nivel="Meta")+4*(ORÇAMENTO.Nivel="Nível 2")+8*(ORÇAMENTO.Nivel="Nível 3")+16*(ORÇAMENTO.Nivel="Nível 4")+32*(ORÇAMENTO.Nivel="Serviço"),2),0,1,2,3,4,"S")</f>
        <v>S</v>
      </c>
      <c r="B53" s="0" t="n">
        <f aca="true">IF(OR(C53="s",C53=0),OFFSET(B53,-1,0),C53)</f>
        <v>2</v>
      </c>
      <c r="C53" s="0" t="str">
        <f aca="true">IF(OFFSET(C53,-1,0)="L",1,IF(OFFSET(C53,-1,0)=1,2,IF(OR(A53="s",A53=0),"S",IF(AND(OFFSET(C53,-1,0)=2,A53=4),3,IF(AND(OR(OFFSET(C53,-1,0)="s",OFFSET(C53,-1,0)=0),A53&lt;&gt;"s",A53&gt;OFFSET(B53,-1,0)),OFFSET(B53,-1,0),A53)))))</f>
        <v>S</v>
      </c>
      <c r="D53" s="0" t="n">
        <f aca="false">IF(OR(C53="S",C53=0),0,IF(ISERROR(K53),J53,SMALL(J53:K53,1)))</f>
        <v>0</v>
      </c>
      <c r="E53" s="0" t="n">
        <f aca="true">IF($C53=1,OFFSET(E53,-1,0)+MAX(1,COUNTIF([1]QCI!$A$13:$A$24,OFFSET([1]ORÇAMENTO!E53,-1,0))),OFFSET(E53,-1,0))</f>
        <v>2</v>
      </c>
      <c r="F53" s="0" t="n">
        <f aca="true">IF($C53=1,0,IF($C53=2,OFFSET(F53,-1,0)+1,OFFSET(F53,-1,0)))</f>
        <v>4</v>
      </c>
      <c r="G53" s="0" t="n">
        <f aca="true">IF(AND($C53&lt;=2,$C53&lt;&gt;0),0,IF($C53=3,OFFSET(G53,-1,0)+1,OFFSET(G53,-1,0)))</f>
        <v>0</v>
      </c>
      <c r="H53" s="0" t="n">
        <f aca="true">IF(AND($C53&lt;=3,$C53&lt;&gt;0),0,IF($C53=4,OFFSET(H53,-1,0)+1,OFFSET(H53,-1,0)))</f>
        <v>0</v>
      </c>
      <c r="I53" s="0" t="e">
        <f aca="true">IF(AND($C53&lt;=4,$C53&lt;&gt;0),0,IF(AND($C53="S",$X53&gt;0),OFFSET(I53,-1,0)+1,OFFSET(I53,-1,0)))</f>
        <v>#VALUE!</v>
      </c>
      <c r="J53" s="0" t="n">
        <f aca="true">IF(OR($C53="S",$C53=0),0,MATCH(0,OFFSET($D53,1,$C53,ROW($C$251)-ROW($C53)),0))</f>
        <v>0</v>
      </c>
      <c r="K53" s="0" t="n">
        <f aca="true">IF(OR($C53="S",$C53=0),0,MATCH(OFFSET($D53,0,$C53)+IF($C53&lt;&gt;1,1,COUNTIF([1]QCI!$A$13:$A$24,[1]ORÇAMENTO!E53)),OFFSET($D53,1,$C53,ROW($C$251)-ROW($C53)),0))</f>
        <v>0</v>
      </c>
      <c r="L53" s="38"/>
      <c r="M53" s="39" t="s">
        <v>7</v>
      </c>
      <c r="N53" s="40" t="str">
        <f aca="false">CHOOSE(1+LOG(1+2*(C53=1)+4*(C53=2)+8*(C53=3)+16*(C53=4)+32*(C53="S"),2),"","Meta","Nível 2","Nível 3","Nível 4","Serviço")</f>
        <v>Serviço</v>
      </c>
      <c r="O53" s="61" t="str">
        <f aca="false">IF(OR($C53=0,$L53=""),"-",CONCATENATE(E53&amp;".",IF(AND($A$5&gt;=2,$C53&gt;=2),F53&amp;".",""),IF(AND($A$5&gt;=3,$C53&gt;=3),G53&amp;".",""),IF(AND($A$5&gt;=4,$C53&gt;=4),H53&amp;".",""),IF($C53="S",I53&amp;".","")))</f>
        <v>-</v>
      </c>
      <c r="P53" s="42" t="s">
        <v>49</v>
      </c>
      <c r="Q53" s="43"/>
      <c r="R53" s="44" t="e">
        <f aca="false">IF($C53="S",REFERENCIA.Descricao,"(digite a descrição aqui)")</f>
        <v>#VALUE!</v>
      </c>
      <c r="S53" s="45" t="e">
        <f aca="false">REFERENCIA.Unidade</f>
        <v>#VALUE!</v>
      </c>
      <c r="T53" s="46" t="n">
        <f aca="true">OFFSET([1]CÁLCULO!H$15,ROW($T53)-ROW(T$15),0)</f>
        <v>0</v>
      </c>
      <c r="U53" s="47"/>
      <c r="V53" s="48" t="s">
        <v>10</v>
      </c>
      <c r="W53" s="46" t="e">
        <f aca="false">IF($C53="S",ROUND(IF(TIPOORCAMENTO="Proposto",ORÇAMENTO.CustoUnitario*(1+#REF!),ORÇAMENTO.PrecoUnitarioLicitado),15-13*#REF!),0)</f>
        <v>#VALUE!</v>
      </c>
      <c r="X53" s="49" t="e">
        <f aca="false">IF($C53="S",VTOTAL1,IF($C53=0,0,ROUND(SomaAgrup,15-13*#REF!)))</f>
        <v>#VALUE!</v>
      </c>
      <c r="Y53" s="0" t="e">
        <f aca="false">IF(AND($C53="S",$X53&gt;0),IF(ISBLANK(#REF!),"RA",LEFT(#REF!,2)),"")</f>
        <v>#VALUE!</v>
      </c>
      <c r="Z53" s="50" t="e">
        <f aca="true">IF($C53="S",IF($Y53="CP",$X53,IF($Y53="RA",(($X53)*[1]QCI!$AA$3),0)),SomaAgrup)</f>
        <v>#VALUE!</v>
      </c>
      <c r="AA53" s="51" t="e">
        <f aca="true">IF($C53="S",IF($Y53="OU",ROUND($X53,2),0),SomaAgrup)</f>
        <v>#VALUE!</v>
      </c>
    </row>
    <row r="54" customFormat="false" ht="15" hidden="true" customHeight="false" outlineLevel="0" collapsed="false">
      <c r="A54" s="0" t="str">
        <f aca="false">CHOOSE(1+LOG(1+2*(ORÇAMENTO.Nivel="Meta")+4*(ORÇAMENTO.Nivel="Nível 2")+8*(ORÇAMENTO.Nivel="Nível 3")+16*(ORÇAMENTO.Nivel="Nível 4")+32*(ORÇAMENTO.Nivel="Serviço"),2),0,1,2,3,4,"S")</f>
        <v>S</v>
      </c>
      <c r="B54" s="0" t="n">
        <f aca="true">IF(OR(C54="s",C54=0),OFFSET(B54,-1,0),C54)</f>
        <v>2</v>
      </c>
      <c r="C54" s="0" t="str">
        <f aca="true">IF(OFFSET(C54,-1,0)="L",1,IF(OFFSET(C54,-1,0)=1,2,IF(OR(A54="s",A54=0),"S",IF(AND(OFFSET(C54,-1,0)=2,A54=4),3,IF(AND(OR(OFFSET(C54,-1,0)="s",OFFSET(C54,-1,0)=0),A54&lt;&gt;"s",A54&gt;OFFSET(B54,-1,0)),OFFSET(B54,-1,0),A54)))))</f>
        <v>S</v>
      </c>
      <c r="D54" s="0" t="n">
        <f aca="false">IF(OR(C54="S",C54=0),0,IF(ISERROR(K54),J54,SMALL(J54:K54,1)))</f>
        <v>0</v>
      </c>
      <c r="E54" s="0" t="n">
        <f aca="true">IF($C54=1,OFFSET(E54,-1,0)+MAX(1,COUNTIF([1]QCI!$A$13:$A$24,OFFSET([1]ORÇAMENTO!E54,-1,0))),OFFSET(E54,-1,0))</f>
        <v>2</v>
      </c>
      <c r="F54" s="0" t="n">
        <f aca="true">IF($C54=1,0,IF($C54=2,OFFSET(F54,-1,0)+1,OFFSET(F54,-1,0)))</f>
        <v>4</v>
      </c>
      <c r="G54" s="0" t="n">
        <f aca="true">IF(AND($C54&lt;=2,$C54&lt;&gt;0),0,IF($C54=3,OFFSET(G54,-1,0)+1,OFFSET(G54,-1,0)))</f>
        <v>0</v>
      </c>
      <c r="H54" s="0" t="n">
        <f aca="true">IF(AND($C54&lt;=3,$C54&lt;&gt;0),0,IF($C54=4,OFFSET(H54,-1,0)+1,OFFSET(H54,-1,0)))</f>
        <v>0</v>
      </c>
      <c r="I54" s="0" t="e">
        <f aca="true">IF(AND($C54&lt;=4,$C54&lt;&gt;0),0,IF(AND($C54="S",$X54&gt;0),OFFSET(I54,-1,0)+1,OFFSET(I54,-1,0)))</f>
        <v>#VALUE!</v>
      </c>
      <c r="J54" s="0" t="n">
        <f aca="true">IF(OR($C54="S",$C54=0),0,MATCH(0,OFFSET($D54,1,$C54,ROW($C$251)-ROW($C54)),0))</f>
        <v>0</v>
      </c>
      <c r="K54" s="0" t="n">
        <f aca="true">IF(OR($C54="S",$C54=0),0,MATCH(OFFSET($D54,0,$C54)+IF($C54&lt;&gt;1,1,COUNTIF([1]QCI!$A$13:$A$24,[1]ORÇAMENTO!E54)),OFFSET($D54,1,$C54,ROW($C$251)-ROW($C54)),0))</f>
        <v>0</v>
      </c>
      <c r="L54" s="38"/>
      <c r="M54" s="39" t="s">
        <v>7</v>
      </c>
      <c r="N54" s="40" t="str">
        <f aca="false">CHOOSE(1+LOG(1+2*(C54=1)+4*(C54=2)+8*(C54=3)+16*(C54=4)+32*(C54="S"),2),"","Meta","Nível 2","Nível 3","Nível 4","Serviço")</f>
        <v>Serviço</v>
      </c>
      <c r="O54" s="61" t="str">
        <f aca="false">IF(OR($C54=0,$L54=""),"-",CONCATENATE(E54&amp;".",IF(AND($A$5&gt;=2,$C54&gt;=2),F54&amp;".",""),IF(AND($A$5&gt;=3,$C54&gt;=3),G54&amp;".",""),IF(AND($A$5&gt;=4,$C54&gt;=4),H54&amp;".",""),IF($C54="S",I54&amp;".","")))</f>
        <v>-</v>
      </c>
      <c r="P54" s="42" t="s">
        <v>49</v>
      </c>
      <c r="Q54" s="43"/>
      <c r="R54" s="44" t="e">
        <f aca="false">IF($C54="S",REFERENCIA.Descricao,"(digite a descrição aqui)")</f>
        <v>#VALUE!</v>
      </c>
      <c r="S54" s="45" t="e">
        <f aca="false">REFERENCIA.Unidade</f>
        <v>#VALUE!</v>
      </c>
      <c r="T54" s="46" t="n">
        <f aca="true">OFFSET([1]CÁLCULO!H$15,ROW($T54)-ROW(T$15),0)</f>
        <v>0</v>
      </c>
      <c r="U54" s="47"/>
      <c r="V54" s="48" t="s">
        <v>10</v>
      </c>
      <c r="W54" s="46" t="e">
        <f aca="false">IF($C54="S",ROUND(IF(TIPOORCAMENTO="Proposto",ORÇAMENTO.CustoUnitario*(1+#REF!),ORÇAMENTO.PrecoUnitarioLicitado),15-13*#REF!),0)</f>
        <v>#VALUE!</v>
      </c>
      <c r="X54" s="49" t="e">
        <f aca="false">IF($C54="S",VTOTAL1,IF($C54=0,0,ROUND(SomaAgrup,15-13*#REF!)))</f>
        <v>#VALUE!</v>
      </c>
      <c r="Y54" s="0" t="e">
        <f aca="false">IF(AND($C54="S",$X54&gt;0),IF(ISBLANK(#REF!),"RA",LEFT(#REF!,2)),"")</f>
        <v>#VALUE!</v>
      </c>
      <c r="Z54" s="50" t="e">
        <f aca="true">IF($C54="S",IF($Y54="CP",$X54,IF($Y54="RA",(($X54)*[1]QCI!$AA$3),0)),SomaAgrup)</f>
        <v>#VALUE!</v>
      </c>
      <c r="AA54" s="51" t="e">
        <f aca="true">IF($C54="S",IF($Y54="OU",ROUND($X54,2),0),SomaAgrup)</f>
        <v>#VALUE!</v>
      </c>
    </row>
    <row r="55" customFormat="false" ht="15" hidden="true" customHeight="false" outlineLevel="0" collapsed="false">
      <c r="A55" s="0" t="str">
        <f aca="false">CHOOSE(1+LOG(1+2*(ORÇAMENTO.Nivel="Meta")+4*(ORÇAMENTO.Nivel="Nível 2")+8*(ORÇAMENTO.Nivel="Nível 3")+16*(ORÇAMENTO.Nivel="Nível 4")+32*(ORÇAMENTO.Nivel="Serviço"),2),0,1,2,3,4,"S")</f>
        <v>S</v>
      </c>
      <c r="B55" s="0" t="n">
        <f aca="true">IF(OR(C55="s",C55=0),OFFSET(B55,-1,0),C55)</f>
        <v>2</v>
      </c>
      <c r="C55" s="0" t="str">
        <f aca="true">IF(OFFSET(C55,-1,0)="L",1,IF(OFFSET(C55,-1,0)=1,2,IF(OR(A55="s",A55=0),"S",IF(AND(OFFSET(C55,-1,0)=2,A55=4),3,IF(AND(OR(OFFSET(C55,-1,0)="s",OFFSET(C55,-1,0)=0),A55&lt;&gt;"s",A55&gt;OFFSET(B55,-1,0)),OFFSET(B55,-1,0),A55)))))</f>
        <v>S</v>
      </c>
      <c r="D55" s="0" t="n">
        <f aca="false">IF(OR(C55="S",C55=0),0,IF(ISERROR(K55),J55,SMALL(J55:K55,1)))</f>
        <v>0</v>
      </c>
      <c r="E55" s="0" t="n">
        <f aca="true">IF($C55=1,OFFSET(E55,-1,0)+MAX(1,COUNTIF([1]QCI!$A$13:$A$24,OFFSET([1]ORÇAMENTO!E55,-1,0))),OFFSET(E55,-1,0))</f>
        <v>2</v>
      </c>
      <c r="F55" s="0" t="n">
        <f aca="true">IF($C55=1,0,IF($C55=2,OFFSET(F55,-1,0)+1,OFFSET(F55,-1,0)))</f>
        <v>4</v>
      </c>
      <c r="G55" s="0" t="n">
        <f aca="true">IF(AND($C55&lt;=2,$C55&lt;&gt;0),0,IF($C55=3,OFFSET(G55,-1,0)+1,OFFSET(G55,-1,0)))</f>
        <v>0</v>
      </c>
      <c r="H55" s="0" t="n">
        <f aca="true">IF(AND($C55&lt;=3,$C55&lt;&gt;0),0,IF($C55=4,OFFSET(H55,-1,0)+1,OFFSET(H55,-1,0)))</f>
        <v>0</v>
      </c>
      <c r="I55" s="0" t="e">
        <f aca="true">IF(AND($C55&lt;=4,$C55&lt;&gt;0),0,IF(AND($C55="S",$X55&gt;0),OFFSET(I55,-1,0)+1,OFFSET(I55,-1,0)))</f>
        <v>#VALUE!</v>
      </c>
      <c r="J55" s="0" t="n">
        <f aca="true">IF(OR($C55="S",$C55=0),0,MATCH(0,OFFSET($D55,1,$C55,ROW($C$251)-ROW($C55)),0))</f>
        <v>0</v>
      </c>
      <c r="K55" s="0" t="n">
        <f aca="true">IF(OR($C55="S",$C55=0),0,MATCH(OFFSET($D55,0,$C55)+IF($C55&lt;&gt;1,1,COUNTIF([1]QCI!$A$13:$A$24,[1]ORÇAMENTO!E55)),OFFSET($D55,1,$C55,ROW($C$251)-ROW($C55)),0))</f>
        <v>0</v>
      </c>
      <c r="L55" s="38"/>
      <c r="M55" s="39" t="s">
        <v>7</v>
      </c>
      <c r="N55" s="40" t="str">
        <f aca="false">CHOOSE(1+LOG(1+2*(C55=1)+4*(C55=2)+8*(C55=3)+16*(C55=4)+32*(C55="S"),2),"","Meta","Nível 2","Nível 3","Nível 4","Serviço")</f>
        <v>Serviço</v>
      </c>
      <c r="O55" s="41" t="str">
        <f aca="false">IF(OR($C55=0,$L55=""),"-",CONCATENATE(E55&amp;".",IF(AND($A$5&gt;=2,$C55&gt;=2),F55&amp;".",""),IF(AND($A$5&gt;=3,$C55&gt;=3),G55&amp;".",""),IF(AND($A$5&gt;=4,$C55&gt;=4),H55&amp;".",""),IF($C55="S",I55&amp;".","")))</f>
        <v>-</v>
      </c>
      <c r="P55" s="42" t="s">
        <v>49</v>
      </c>
      <c r="Q55" s="43"/>
      <c r="R55" s="44" t="e">
        <f aca="false">IF($C55="S",REFERENCIA.Descricao,"(digite a descrição aqui)")</f>
        <v>#VALUE!</v>
      </c>
      <c r="S55" s="45" t="e">
        <f aca="false">REFERENCIA.Unidade</f>
        <v>#VALUE!</v>
      </c>
      <c r="T55" s="46" t="n">
        <f aca="true">OFFSET([1]CÁLCULO!H$15,ROW($T55)-ROW(T$15),0)</f>
        <v>0</v>
      </c>
      <c r="U55" s="47"/>
      <c r="V55" s="48" t="s">
        <v>10</v>
      </c>
      <c r="W55" s="46" t="e">
        <f aca="false">IF($C55="S",ROUND(IF(TIPOORCAMENTO="Proposto",ORÇAMENTO.CustoUnitario*(1+#REF!),ORÇAMENTO.PrecoUnitarioLicitado),15-13*#REF!),0)</f>
        <v>#VALUE!</v>
      </c>
      <c r="X55" s="49" t="e">
        <f aca="false">IF($C55="S",VTOTAL1,IF($C55=0,0,ROUND(SomaAgrup,15-13*#REF!)))</f>
        <v>#VALUE!</v>
      </c>
      <c r="Y55" s="0" t="e">
        <f aca="false">IF(AND($C55="S",$X55&gt;0),IF(ISBLANK(#REF!),"RA",LEFT(#REF!,2)),"")</f>
        <v>#VALUE!</v>
      </c>
      <c r="Z55" s="50" t="e">
        <f aca="true">IF($C55="S",IF($Y55="CP",$X55,IF($Y55="RA",(($X55)*[1]QCI!$AA$3),0)),SomaAgrup)</f>
        <v>#VALUE!</v>
      </c>
      <c r="AA55" s="51" t="e">
        <f aca="true">IF($C55="S",IF($Y55="OU",ROUND($X55,2),0),SomaAgrup)</f>
        <v>#VALUE!</v>
      </c>
    </row>
    <row r="56" customFormat="false" ht="15" hidden="true" customHeight="false" outlineLevel="0" collapsed="false">
      <c r="A56" s="0" t="str">
        <f aca="false">CHOOSE(1+LOG(1+2*(ORÇAMENTO.Nivel="Meta")+4*(ORÇAMENTO.Nivel="Nível 2")+8*(ORÇAMENTO.Nivel="Nível 3")+16*(ORÇAMENTO.Nivel="Nível 4")+32*(ORÇAMENTO.Nivel="Serviço"),2),0,1,2,3,4,"S")</f>
        <v>S</v>
      </c>
      <c r="B56" s="0" t="n">
        <f aca="true">IF(OR(C56="s",C56=0),OFFSET(B56,-1,0),C56)</f>
        <v>2</v>
      </c>
      <c r="C56" s="0" t="str">
        <f aca="true">IF(OFFSET(C56,-1,0)="L",1,IF(OFFSET(C56,-1,0)=1,2,IF(OR(A56="s",A56=0),"S",IF(AND(OFFSET(C56,-1,0)=2,A56=4),3,IF(AND(OR(OFFSET(C56,-1,0)="s",OFFSET(C56,-1,0)=0),A56&lt;&gt;"s",A56&gt;OFFSET(B56,-1,0)),OFFSET(B56,-1,0),A56)))))</f>
        <v>S</v>
      </c>
      <c r="D56" s="0" t="n">
        <f aca="false">IF(OR(C56="S",C56=0),0,IF(ISERROR(K56),J56,SMALL(J56:K56,1)))</f>
        <v>0</v>
      </c>
      <c r="E56" s="0" t="n">
        <f aca="true">IF($C56=1,OFFSET(E56,-1,0)+MAX(1,COUNTIF([1]QCI!$A$13:$A$24,OFFSET([1]ORÇAMENTO!E56,-1,0))),OFFSET(E56,-1,0))</f>
        <v>2</v>
      </c>
      <c r="F56" s="0" t="n">
        <f aca="true">IF($C56=1,0,IF($C56=2,OFFSET(F56,-1,0)+1,OFFSET(F56,-1,0)))</f>
        <v>4</v>
      </c>
      <c r="G56" s="0" t="n">
        <f aca="true">IF(AND($C56&lt;=2,$C56&lt;&gt;0),0,IF($C56=3,OFFSET(G56,-1,0)+1,OFFSET(G56,-1,0)))</f>
        <v>0</v>
      </c>
      <c r="H56" s="0" t="n">
        <f aca="true">IF(AND($C56&lt;=3,$C56&lt;&gt;0),0,IF($C56=4,OFFSET(H56,-1,0)+1,OFFSET(H56,-1,0)))</f>
        <v>0</v>
      </c>
      <c r="I56" s="0" t="e">
        <f aca="true">IF(AND($C56&lt;=4,$C56&lt;&gt;0),0,IF(AND($C56="S",$X56&gt;0),OFFSET(I56,-1,0)+1,OFFSET(I56,-1,0)))</f>
        <v>#VALUE!</v>
      </c>
      <c r="J56" s="0" t="n">
        <f aca="true">IF(OR($C56="S",$C56=0),0,MATCH(0,OFFSET($D56,1,$C56,ROW($C$251)-ROW($C56)),0))</f>
        <v>0</v>
      </c>
      <c r="K56" s="0" t="n">
        <f aca="true">IF(OR($C56="S",$C56=0),0,MATCH(OFFSET($D56,0,$C56)+IF($C56&lt;&gt;1,1,COUNTIF([1]QCI!$A$13:$A$24,[1]ORÇAMENTO!E56)),OFFSET($D56,1,$C56,ROW($C$251)-ROW($C56)),0))</f>
        <v>0</v>
      </c>
      <c r="L56" s="38"/>
      <c r="M56" s="39" t="s">
        <v>7</v>
      </c>
      <c r="N56" s="40" t="str">
        <f aca="false">CHOOSE(1+LOG(1+2*(C56=1)+4*(C56=2)+8*(C56=3)+16*(C56=4)+32*(C56="S"),2),"","Meta","Nível 2","Nível 3","Nível 4","Serviço")</f>
        <v>Serviço</v>
      </c>
      <c r="O56" s="41" t="str">
        <f aca="false">IF(OR($C56=0,$L56=""),"-",CONCATENATE(E56&amp;".",IF(AND($A$5&gt;=2,$C56&gt;=2),F56&amp;".",""),IF(AND($A$5&gt;=3,$C56&gt;=3),G56&amp;".",""),IF(AND($A$5&gt;=4,$C56&gt;=4),H56&amp;".",""),IF($C56="S",I56&amp;".","")))</f>
        <v>-</v>
      </c>
      <c r="P56" s="42" t="s">
        <v>49</v>
      </c>
      <c r="Q56" s="43"/>
      <c r="R56" s="44" t="e">
        <f aca="false">IF($C56="S",REFERENCIA.Descricao,"(digite a descrição aqui)")</f>
        <v>#VALUE!</v>
      </c>
      <c r="S56" s="45" t="e">
        <f aca="false">REFERENCIA.Unidade</f>
        <v>#VALUE!</v>
      </c>
      <c r="T56" s="46" t="n">
        <f aca="true">OFFSET([1]CÁLCULO!H$15,ROW($T56)-ROW(T$15),0)</f>
        <v>0</v>
      </c>
      <c r="U56" s="47"/>
      <c r="V56" s="48" t="s">
        <v>10</v>
      </c>
      <c r="W56" s="46" t="e">
        <f aca="false">IF($C56="S",ROUND(IF(TIPOORCAMENTO="Proposto",ORÇAMENTO.CustoUnitario*(1+#REF!),ORÇAMENTO.PrecoUnitarioLicitado),15-13*#REF!),0)</f>
        <v>#VALUE!</v>
      </c>
      <c r="X56" s="49" t="e">
        <f aca="false">IF($C56="S",VTOTAL1,IF($C56=0,0,ROUND(SomaAgrup,15-13*#REF!)))</f>
        <v>#VALUE!</v>
      </c>
      <c r="Y56" s="0" t="e">
        <f aca="false">IF(AND($C56="S",$X56&gt;0),IF(ISBLANK(#REF!),"RA",LEFT(#REF!,2)),"")</f>
        <v>#VALUE!</v>
      </c>
      <c r="Z56" s="50" t="e">
        <f aca="true">IF($C56="S",IF($Y56="CP",$X56,IF($Y56="RA",(($X56)*[1]QCI!$AA$3),0)),SomaAgrup)</f>
        <v>#VALUE!</v>
      </c>
      <c r="AA56" s="51" t="e">
        <f aca="true">IF($C56="S",IF($Y56="OU",ROUND($X56,2),0),SomaAgrup)</f>
        <v>#VALUE!</v>
      </c>
    </row>
    <row r="57" customFormat="false" ht="15" hidden="true" customHeight="false" outlineLevel="0" collapsed="false">
      <c r="A57" s="0" t="str">
        <f aca="false">CHOOSE(1+LOG(1+2*(ORÇAMENTO.Nivel="Meta")+4*(ORÇAMENTO.Nivel="Nível 2")+8*(ORÇAMENTO.Nivel="Nível 3")+16*(ORÇAMENTO.Nivel="Nível 4")+32*(ORÇAMENTO.Nivel="Serviço"),2),0,1,2,3,4,"S")</f>
        <v>S</v>
      </c>
      <c r="B57" s="0" t="n">
        <f aca="true">IF(OR(C57="s",C57=0),OFFSET(B57,-1,0),C57)</f>
        <v>2</v>
      </c>
      <c r="C57" s="0" t="str">
        <f aca="true">IF(OFFSET(C57,-1,0)="L",1,IF(OFFSET(C57,-1,0)=1,2,IF(OR(A57="s",A57=0),"S",IF(AND(OFFSET(C57,-1,0)=2,A57=4),3,IF(AND(OR(OFFSET(C57,-1,0)="s",OFFSET(C57,-1,0)=0),A57&lt;&gt;"s",A57&gt;OFFSET(B57,-1,0)),OFFSET(B57,-1,0),A57)))))</f>
        <v>S</v>
      </c>
      <c r="D57" s="0" t="n">
        <f aca="false">IF(OR(C57="S",C57=0),0,IF(ISERROR(K57),J57,SMALL(J57:K57,1)))</f>
        <v>0</v>
      </c>
      <c r="E57" s="0" t="n">
        <f aca="true">IF($C57=1,OFFSET(E57,-1,0)+MAX(1,COUNTIF([1]QCI!$A$13:$A$24,OFFSET([1]ORÇAMENTO!E57,-1,0))),OFFSET(E57,-1,0))</f>
        <v>2</v>
      </c>
      <c r="F57" s="0" t="n">
        <f aca="true">IF($C57=1,0,IF($C57=2,OFFSET(F57,-1,0)+1,OFFSET(F57,-1,0)))</f>
        <v>4</v>
      </c>
      <c r="G57" s="0" t="n">
        <f aca="true">IF(AND($C57&lt;=2,$C57&lt;&gt;0),0,IF($C57=3,OFFSET(G57,-1,0)+1,OFFSET(G57,-1,0)))</f>
        <v>0</v>
      </c>
      <c r="H57" s="0" t="n">
        <f aca="true">IF(AND($C57&lt;=3,$C57&lt;&gt;0),0,IF($C57=4,OFFSET(H57,-1,0)+1,OFFSET(H57,-1,0)))</f>
        <v>0</v>
      </c>
      <c r="I57" s="0" t="e">
        <f aca="true">IF(AND($C57&lt;=4,$C57&lt;&gt;0),0,IF(AND($C57="S",$X57&gt;0),OFFSET(I57,-1,0)+1,OFFSET(I57,-1,0)))</f>
        <v>#VALUE!</v>
      </c>
      <c r="J57" s="0" t="n">
        <f aca="true">IF(OR($C57="S",$C57=0),0,MATCH(0,OFFSET($D57,1,$C57,ROW($C$251)-ROW($C57)),0))</f>
        <v>0</v>
      </c>
      <c r="K57" s="0" t="n">
        <f aca="true">IF(OR($C57="S",$C57=0),0,MATCH(OFFSET($D57,0,$C57)+IF($C57&lt;&gt;1,1,COUNTIF([1]QCI!$A$13:$A$24,[1]ORÇAMENTO!E57)),OFFSET($D57,1,$C57,ROW($C$251)-ROW($C57)),0))</f>
        <v>0</v>
      </c>
      <c r="L57" s="38"/>
      <c r="M57" s="39" t="s">
        <v>7</v>
      </c>
      <c r="N57" s="40" t="str">
        <f aca="false">CHOOSE(1+LOG(1+2*(C57=1)+4*(C57=2)+8*(C57=3)+16*(C57=4)+32*(C57="S"),2),"","Meta","Nível 2","Nível 3","Nível 4","Serviço")</f>
        <v>Serviço</v>
      </c>
      <c r="O57" s="41" t="str">
        <f aca="false">IF(OR($C57=0,$L57=""),"-",CONCATENATE(E57&amp;".",IF(AND($A$5&gt;=2,$C57&gt;=2),F57&amp;".",""),IF(AND($A$5&gt;=3,$C57&gt;=3),G57&amp;".",""),IF(AND($A$5&gt;=4,$C57&gt;=4),H57&amp;".",""),IF($C57="S",I57&amp;".","")))</f>
        <v>-</v>
      </c>
      <c r="P57" s="42" t="s">
        <v>49</v>
      </c>
      <c r="Q57" s="43"/>
      <c r="R57" s="44" t="e">
        <f aca="false">IF($C57="S",REFERENCIA.Descricao,"(digite a descrição aqui)")</f>
        <v>#VALUE!</v>
      </c>
      <c r="S57" s="45" t="e">
        <f aca="false">REFERENCIA.Unidade</f>
        <v>#VALUE!</v>
      </c>
      <c r="T57" s="46" t="n">
        <f aca="true">OFFSET([1]CÁLCULO!H$15,ROW($T57)-ROW(T$15),0)</f>
        <v>0</v>
      </c>
      <c r="U57" s="47"/>
      <c r="V57" s="48" t="s">
        <v>10</v>
      </c>
      <c r="W57" s="46" t="e">
        <f aca="false">IF($C57="S",ROUND(IF(TIPOORCAMENTO="Proposto",ORÇAMENTO.CustoUnitario*(1+#REF!),ORÇAMENTO.PrecoUnitarioLicitado),15-13*#REF!),0)</f>
        <v>#VALUE!</v>
      </c>
      <c r="X57" s="49" t="e">
        <f aca="false">IF($C57="S",VTOTAL1,IF($C57=0,0,ROUND(SomaAgrup,15-13*#REF!)))</f>
        <v>#VALUE!</v>
      </c>
      <c r="Y57" s="0" t="e">
        <f aca="false">IF(AND($C57="S",$X57&gt;0),IF(ISBLANK(#REF!),"RA",LEFT(#REF!,2)),"")</f>
        <v>#VALUE!</v>
      </c>
      <c r="Z57" s="50" t="e">
        <f aca="true">IF($C57="S",IF($Y57="CP",$X57,IF($Y57="RA",(($X57)*[1]QCI!$AA$3),0)),SomaAgrup)</f>
        <v>#VALUE!</v>
      </c>
      <c r="AA57" s="51" t="e">
        <f aca="true">IF($C57="S",IF($Y57="OU",ROUND($X57,2),0),SomaAgrup)</f>
        <v>#VALUE!</v>
      </c>
    </row>
    <row r="58" customFormat="false" ht="15" hidden="true" customHeight="false" outlineLevel="0" collapsed="false">
      <c r="A58" s="0" t="str">
        <f aca="false">CHOOSE(1+LOG(1+2*(ORÇAMENTO.Nivel="Meta")+4*(ORÇAMENTO.Nivel="Nível 2")+8*(ORÇAMENTO.Nivel="Nível 3")+16*(ORÇAMENTO.Nivel="Nível 4")+32*(ORÇAMENTO.Nivel="Serviço"),2),0,1,2,3,4,"S")</f>
        <v>S</v>
      </c>
      <c r="B58" s="0" t="n">
        <f aca="true">IF(OR(C58="s",C58=0),OFFSET(B58,-1,0),C58)</f>
        <v>2</v>
      </c>
      <c r="C58" s="0" t="str">
        <f aca="true">IF(OFFSET(C58,-1,0)="L",1,IF(OFFSET(C58,-1,0)=1,2,IF(OR(A58="s",A58=0),"S",IF(AND(OFFSET(C58,-1,0)=2,A58=4),3,IF(AND(OR(OFFSET(C58,-1,0)="s",OFFSET(C58,-1,0)=0),A58&lt;&gt;"s",A58&gt;OFFSET(B58,-1,0)),OFFSET(B58,-1,0),A58)))))</f>
        <v>S</v>
      </c>
      <c r="D58" s="0" t="n">
        <f aca="false">IF(OR(C58="S",C58=0),0,IF(ISERROR(K58),J58,SMALL(J58:K58,1)))</f>
        <v>0</v>
      </c>
      <c r="E58" s="0" t="n">
        <f aca="true">IF($C58=1,OFFSET(E58,-1,0)+MAX(1,COUNTIF([1]QCI!$A$13:$A$24,OFFSET([1]ORÇAMENTO!E58,-1,0))),OFFSET(E58,-1,0))</f>
        <v>2</v>
      </c>
      <c r="F58" s="0" t="n">
        <f aca="true">IF($C58=1,0,IF($C58=2,OFFSET(F58,-1,0)+1,OFFSET(F58,-1,0)))</f>
        <v>4</v>
      </c>
      <c r="G58" s="0" t="n">
        <f aca="true">IF(AND($C58&lt;=2,$C58&lt;&gt;0),0,IF($C58=3,OFFSET(G58,-1,0)+1,OFFSET(G58,-1,0)))</f>
        <v>0</v>
      </c>
      <c r="H58" s="0" t="n">
        <f aca="true">IF(AND($C58&lt;=3,$C58&lt;&gt;0),0,IF($C58=4,OFFSET(H58,-1,0)+1,OFFSET(H58,-1,0)))</f>
        <v>0</v>
      </c>
      <c r="I58" s="0" t="e">
        <f aca="true">IF(AND($C58&lt;=4,$C58&lt;&gt;0),0,IF(AND($C58="S",$X58&gt;0),OFFSET(I58,-1,0)+1,OFFSET(I58,-1,0)))</f>
        <v>#VALUE!</v>
      </c>
      <c r="J58" s="0" t="n">
        <f aca="true">IF(OR($C58="S",$C58=0),0,MATCH(0,OFFSET($D58,1,$C58,ROW($C$251)-ROW($C58)),0))</f>
        <v>0</v>
      </c>
      <c r="K58" s="0" t="n">
        <f aca="true">IF(OR($C58="S",$C58=0),0,MATCH(OFFSET($D58,0,$C58)+IF($C58&lt;&gt;1,1,COUNTIF([1]QCI!$A$13:$A$24,[1]ORÇAMENTO!E58)),OFFSET($D58,1,$C58,ROW($C$251)-ROW($C58)),0))</f>
        <v>0</v>
      </c>
      <c r="L58" s="38"/>
      <c r="M58" s="39" t="s">
        <v>7</v>
      </c>
      <c r="N58" s="40" t="str">
        <f aca="false">CHOOSE(1+LOG(1+2*(C58=1)+4*(C58=2)+8*(C58=3)+16*(C58=4)+32*(C58="S"),2),"","Meta","Nível 2","Nível 3","Nível 4","Serviço")</f>
        <v>Serviço</v>
      </c>
      <c r="O58" s="41" t="str">
        <f aca="false">IF(OR($C58=0,$L58=""),"-",CONCATENATE(E58&amp;".",IF(AND($A$5&gt;=2,$C58&gt;=2),F58&amp;".",""),IF(AND($A$5&gt;=3,$C58&gt;=3),G58&amp;".",""),IF(AND($A$5&gt;=4,$C58&gt;=4),H58&amp;".",""),IF($C58="S",I58&amp;".","")))</f>
        <v>-</v>
      </c>
      <c r="P58" s="42" t="s">
        <v>49</v>
      </c>
      <c r="Q58" s="43"/>
      <c r="R58" s="44" t="e">
        <f aca="false">IF($C58="S",REFERENCIA.Descricao,"(digite a descrição aqui)")</f>
        <v>#VALUE!</v>
      </c>
      <c r="S58" s="45" t="e">
        <f aca="false">REFERENCIA.Unidade</f>
        <v>#VALUE!</v>
      </c>
      <c r="T58" s="46" t="n">
        <f aca="true">OFFSET([1]CÁLCULO!H$15,ROW($T58)-ROW(T$15),0)</f>
        <v>0</v>
      </c>
      <c r="U58" s="47"/>
      <c r="V58" s="48" t="s">
        <v>10</v>
      </c>
      <c r="W58" s="46" t="e">
        <f aca="false">IF($C58="S",ROUND(IF(TIPOORCAMENTO="Proposto",ORÇAMENTO.CustoUnitario*(1+#REF!),ORÇAMENTO.PrecoUnitarioLicitado),15-13*#REF!),0)</f>
        <v>#VALUE!</v>
      </c>
      <c r="X58" s="49" t="e">
        <f aca="false">IF($C58="S",VTOTAL1,IF($C58=0,0,ROUND(SomaAgrup,15-13*#REF!)))</f>
        <v>#VALUE!</v>
      </c>
      <c r="Y58" s="0" t="e">
        <f aca="false">IF(AND($C58="S",$X58&gt;0),IF(ISBLANK(#REF!),"RA",LEFT(#REF!,2)),"")</f>
        <v>#VALUE!</v>
      </c>
      <c r="Z58" s="50" t="e">
        <f aca="true">IF($C58="S",IF($Y58="CP",$X58,IF($Y58="RA",(($X58)*[1]QCI!$AA$3),0)),SomaAgrup)</f>
        <v>#VALUE!</v>
      </c>
      <c r="AA58" s="51" t="e">
        <f aca="true">IF($C58="S",IF($Y58="OU",ROUND($X58,2),0),SomaAgrup)</f>
        <v>#VALUE!</v>
      </c>
    </row>
    <row r="59" customFormat="false" ht="15" hidden="true" customHeight="false" outlineLevel="0" collapsed="false">
      <c r="A59" s="0" t="str">
        <f aca="false">CHOOSE(1+LOG(1+2*(ORÇAMENTO.Nivel="Meta")+4*(ORÇAMENTO.Nivel="Nível 2")+8*(ORÇAMENTO.Nivel="Nível 3")+16*(ORÇAMENTO.Nivel="Nível 4")+32*(ORÇAMENTO.Nivel="Serviço"),2),0,1,2,3,4,"S")</f>
        <v>S</v>
      </c>
      <c r="B59" s="0" t="n">
        <f aca="true">IF(OR(C59="s",C59=0),OFFSET(B59,-1,0),C59)</f>
        <v>2</v>
      </c>
      <c r="C59" s="0" t="str">
        <f aca="true">IF(OFFSET(C59,-1,0)="L",1,IF(OFFSET(C59,-1,0)=1,2,IF(OR(A59="s",A59=0),"S",IF(AND(OFFSET(C59,-1,0)=2,A59=4),3,IF(AND(OR(OFFSET(C59,-1,0)="s",OFFSET(C59,-1,0)=0),A59&lt;&gt;"s",A59&gt;OFFSET(B59,-1,0)),OFFSET(B59,-1,0),A59)))))</f>
        <v>S</v>
      </c>
      <c r="D59" s="0" t="n">
        <f aca="false">IF(OR(C59="S",C59=0),0,IF(ISERROR(K59),J59,SMALL(J59:K59,1)))</f>
        <v>0</v>
      </c>
      <c r="E59" s="0" t="n">
        <f aca="true">IF($C59=1,OFFSET(E59,-1,0)+MAX(1,COUNTIF([1]QCI!$A$13:$A$24,OFFSET([1]ORÇAMENTO!E59,-1,0))),OFFSET(E59,-1,0))</f>
        <v>2</v>
      </c>
      <c r="F59" s="0" t="n">
        <f aca="true">IF($C59=1,0,IF($C59=2,OFFSET(F59,-1,0)+1,OFFSET(F59,-1,0)))</f>
        <v>4</v>
      </c>
      <c r="G59" s="0" t="n">
        <f aca="true">IF(AND($C59&lt;=2,$C59&lt;&gt;0),0,IF($C59=3,OFFSET(G59,-1,0)+1,OFFSET(G59,-1,0)))</f>
        <v>0</v>
      </c>
      <c r="H59" s="0" t="n">
        <f aca="true">IF(AND($C59&lt;=3,$C59&lt;&gt;0),0,IF($C59=4,OFFSET(H59,-1,0)+1,OFFSET(H59,-1,0)))</f>
        <v>0</v>
      </c>
      <c r="I59" s="0" t="e">
        <f aca="true">IF(AND($C59&lt;=4,$C59&lt;&gt;0),0,IF(AND($C59="S",$X59&gt;0),OFFSET(I59,-1,0)+1,OFFSET(I59,-1,0)))</f>
        <v>#VALUE!</v>
      </c>
      <c r="J59" s="0" t="n">
        <f aca="true">IF(OR($C59="S",$C59=0),0,MATCH(0,OFFSET($D59,1,$C59,ROW($C$251)-ROW($C59)),0))</f>
        <v>0</v>
      </c>
      <c r="K59" s="0" t="n">
        <f aca="true">IF(OR($C59="S",$C59=0),0,MATCH(OFFSET($D59,0,$C59)+IF($C59&lt;&gt;1,1,COUNTIF([1]QCI!$A$13:$A$24,[1]ORÇAMENTO!E59)),OFFSET($D59,1,$C59,ROW($C$251)-ROW($C59)),0))</f>
        <v>0</v>
      </c>
      <c r="L59" s="38"/>
      <c r="M59" s="39" t="s">
        <v>7</v>
      </c>
      <c r="N59" s="40" t="str">
        <f aca="false">CHOOSE(1+LOG(1+2*(C59=1)+4*(C59=2)+8*(C59=3)+16*(C59=4)+32*(C59="S"),2),"","Meta","Nível 2","Nível 3","Nível 4","Serviço")</f>
        <v>Serviço</v>
      </c>
      <c r="O59" s="41" t="str">
        <f aca="false">IF(OR($C59=0,$L59=""),"-",CONCATENATE(E59&amp;".",IF(AND($A$5&gt;=2,$C59&gt;=2),F59&amp;".",""),IF(AND($A$5&gt;=3,$C59&gt;=3),G59&amp;".",""),IF(AND($A$5&gt;=4,$C59&gt;=4),H59&amp;".",""),IF($C59="S",I59&amp;".","")))</f>
        <v>-</v>
      </c>
      <c r="P59" s="42" t="s">
        <v>49</v>
      </c>
      <c r="Q59" s="43"/>
      <c r="R59" s="44" t="e">
        <f aca="false">IF($C59="S",REFERENCIA.Descricao,"(digite a descrição aqui)")</f>
        <v>#VALUE!</v>
      </c>
      <c r="S59" s="45" t="e">
        <f aca="false">REFERENCIA.Unidade</f>
        <v>#VALUE!</v>
      </c>
      <c r="T59" s="46" t="n">
        <f aca="true">OFFSET([1]CÁLCULO!H$15,ROW($T59)-ROW(T$15),0)</f>
        <v>0</v>
      </c>
      <c r="U59" s="47"/>
      <c r="V59" s="48" t="s">
        <v>10</v>
      </c>
      <c r="W59" s="46" t="e">
        <f aca="false">IF($C59="S",ROUND(IF(TIPOORCAMENTO="Proposto",ORÇAMENTO.CustoUnitario*(1+#REF!),ORÇAMENTO.PrecoUnitarioLicitado),15-13*#REF!),0)</f>
        <v>#VALUE!</v>
      </c>
      <c r="X59" s="49" t="e">
        <f aca="false">IF($C59="S",VTOTAL1,IF($C59=0,0,ROUND(SomaAgrup,15-13*#REF!)))</f>
        <v>#VALUE!</v>
      </c>
      <c r="Y59" s="0" t="e">
        <f aca="false">IF(AND($C59="S",$X59&gt;0),IF(ISBLANK(#REF!),"RA",LEFT(#REF!,2)),"")</f>
        <v>#VALUE!</v>
      </c>
      <c r="Z59" s="50" t="e">
        <f aca="true">IF($C59="S",IF($Y59="CP",$X59,IF($Y59="RA",(($X59)*[1]QCI!$AA$3),0)),SomaAgrup)</f>
        <v>#VALUE!</v>
      </c>
      <c r="AA59" s="51" t="e">
        <f aca="true">IF($C59="S",IF($Y59="OU",ROUND($X59,2),0),SomaAgrup)</f>
        <v>#VALUE!</v>
      </c>
    </row>
    <row r="60" customFormat="false" ht="15" hidden="true" customHeight="false" outlineLevel="0" collapsed="false">
      <c r="A60" s="0" t="str">
        <f aca="false">CHOOSE(1+LOG(1+2*(ORÇAMENTO.Nivel="Meta")+4*(ORÇAMENTO.Nivel="Nível 2")+8*(ORÇAMENTO.Nivel="Nível 3")+16*(ORÇAMENTO.Nivel="Nível 4")+32*(ORÇAMENTO.Nivel="Serviço"),2),0,1,2,3,4,"S")</f>
        <v>S</v>
      </c>
      <c r="B60" s="0" t="n">
        <f aca="true">IF(OR(C60="s",C60=0),OFFSET(B60,-1,0),C60)</f>
        <v>2</v>
      </c>
      <c r="C60" s="0" t="str">
        <f aca="true">IF(OFFSET(C60,-1,0)="L",1,IF(OFFSET(C60,-1,0)=1,2,IF(OR(A60="s",A60=0),"S",IF(AND(OFFSET(C60,-1,0)=2,A60=4),3,IF(AND(OR(OFFSET(C60,-1,0)="s",OFFSET(C60,-1,0)=0),A60&lt;&gt;"s",A60&gt;OFFSET(B60,-1,0)),OFFSET(B60,-1,0),A60)))))</f>
        <v>S</v>
      </c>
      <c r="D60" s="0" t="n">
        <f aca="false">IF(OR(C60="S",C60=0),0,IF(ISERROR(K60),J60,SMALL(J60:K60,1)))</f>
        <v>0</v>
      </c>
      <c r="E60" s="0" t="n">
        <f aca="true">IF($C60=1,OFFSET(E60,-1,0)+MAX(1,COUNTIF([1]QCI!$A$13:$A$24,OFFSET([1]ORÇAMENTO!E60,-1,0))),OFFSET(E60,-1,0))</f>
        <v>2</v>
      </c>
      <c r="F60" s="0" t="n">
        <f aca="true">IF($C60=1,0,IF($C60=2,OFFSET(F60,-1,0)+1,OFFSET(F60,-1,0)))</f>
        <v>4</v>
      </c>
      <c r="G60" s="0" t="n">
        <f aca="true">IF(AND($C60&lt;=2,$C60&lt;&gt;0),0,IF($C60=3,OFFSET(G60,-1,0)+1,OFFSET(G60,-1,0)))</f>
        <v>0</v>
      </c>
      <c r="H60" s="0" t="n">
        <f aca="true">IF(AND($C60&lt;=3,$C60&lt;&gt;0),0,IF($C60=4,OFFSET(H60,-1,0)+1,OFFSET(H60,-1,0)))</f>
        <v>0</v>
      </c>
      <c r="I60" s="0" t="e">
        <f aca="true">IF(AND($C60&lt;=4,$C60&lt;&gt;0),0,IF(AND($C60="S",$X60&gt;0),OFFSET(I60,-1,0)+1,OFFSET(I60,-1,0)))</f>
        <v>#VALUE!</v>
      </c>
      <c r="J60" s="0" t="n">
        <f aca="true">IF(OR($C60="S",$C60=0),0,MATCH(0,OFFSET($D60,1,$C60,ROW($C$251)-ROW($C60)),0))</f>
        <v>0</v>
      </c>
      <c r="K60" s="0" t="n">
        <f aca="true">IF(OR($C60="S",$C60=0),0,MATCH(OFFSET($D60,0,$C60)+IF($C60&lt;&gt;1,1,COUNTIF([1]QCI!$A$13:$A$24,[1]ORÇAMENTO!E60)),OFFSET($D60,1,$C60,ROW($C$251)-ROW($C60)),0))</f>
        <v>0</v>
      </c>
      <c r="L60" s="38"/>
      <c r="M60" s="39" t="s">
        <v>7</v>
      </c>
      <c r="N60" s="40" t="str">
        <f aca="false">CHOOSE(1+LOG(1+2*(C60=1)+4*(C60=2)+8*(C60=3)+16*(C60=4)+32*(C60="S"),2),"","Meta","Nível 2","Nível 3","Nível 4","Serviço")</f>
        <v>Serviço</v>
      </c>
      <c r="O60" s="41" t="str">
        <f aca="false">IF(OR($C60=0,$L60=""),"-",CONCATENATE(E60&amp;".",IF(AND($A$5&gt;=2,$C60&gt;=2),F60&amp;".",""),IF(AND($A$5&gt;=3,$C60&gt;=3),G60&amp;".",""),IF(AND($A$5&gt;=4,$C60&gt;=4),H60&amp;".",""),IF($C60="S",I60&amp;".","")))</f>
        <v>-</v>
      </c>
      <c r="P60" s="42" t="s">
        <v>49</v>
      </c>
      <c r="Q60" s="43"/>
      <c r="R60" s="44" t="e">
        <f aca="false">IF($C60="S",REFERENCIA.Descricao,"(digite a descrição aqui)")</f>
        <v>#VALUE!</v>
      </c>
      <c r="S60" s="45" t="e">
        <f aca="false">REFERENCIA.Unidade</f>
        <v>#VALUE!</v>
      </c>
      <c r="T60" s="46" t="n">
        <f aca="true">OFFSET([1]CÁLCULO!H$15,ROW($T60)-ROW(T$15),0)</f>
        <v>0</v>
      </c>
      <c r="U60" s="47"/>
      <c r="V60" s="48" t="s">
        <v>10</v>
      </c>
      <c r="W60" s="46" t="e">
        <f aca="false">IF($C60="S",ROUND(IF(TIPOORCAMENTO="Proposto",ORÇAMENTO.CustoUnitario*(1+#REF!),ORÇAMENTO.PrecoUnitarioLicitado),15-13*#REF!),0)</f>
        <v>#VALUE!</v>
      </c>
      <c r="X60" s="49" t="e">
        <f aca="false">IF($C60="S",VTOTAL1,IF($C60=0,0,ROUND(SomaAgrup,15-13*#REF!)))</f>
        <v>#VALUE!</v>
      </c>
      <c r="Y60" s="0" t="e">
        <f aca="false">IF(AND($C60="S",$X60&gt;0),IF(ISBLANK(#REF!),"RA",LEFT(#REF!,2)),"")</f>
        <v>#VALUE!</v>
      </c>
      <c r="Z60" s="50" t="e">
        <f aca="true">IF($C60="S",IF($Y60="CP",$X60,IF($Y60="RA",(($X60)*[1]QCI!$AA$3),0)),SomaAgrup)</f>
        <v>#VALUE!</v>
      </c>
      <c r="AA60" s="51" t="e">
        <f aca="true">IF($C60="S",IF($Y60="OU",ROUND($X60,2),0),SomaAgrup)</f>
        <v>#VALUE!</v>
      </c>
    </row>
    <row r="61" customFormat="false" ht="15" hidden="true" customHeight="false" outlineLevel="0" collapsed="false">
      <c r="A61" s="0" t="str">
        <f aca="false">CHOOSE(1+LOG(1+2*(ORÇAMENTO.Nivel="Meta")+4*(ORÇAMENTO.Nivel="Nível 2")+8*(ORÇAMENTO.Nivel="Nível 3")+16*(ORÇAMENTO.Nivel="Nível 4")+32*(ORÇAMENTO.Nivel="Serviço"),2),0,1,2,3,4,"S")</f>
        <v>S</v>
      </c>
      <c r="B61" s="0" t="n">
        <f aca="true">IF(OR(C61="s",C61=0),OFFSET(B61,-1,0),C61)</f>
        <v>2</v>
      </c>
      <c r="C61" s="0" t="str">
        <f aca="true">IF(OFFSET(C61,-1,0)="L",1,IF(OFFSET(C61,-1,0)=1,2,IF(OR(A61="s",A61=0),"S",IF(AND(OFFSET(C61,-1,0)=2,A61=4),3,IF(AND(OR(OFFSET(C61,-1,0)="s",OFFSET(C61,-1,0)=0),A61&lt;&gt;"s",A61&gt;OFFSET(B61,-1,0)),OFFSET(B61,-1,0),A61)))))</f>
        <v>S</v>
      </c>
      <c r="D61" s="0" t="n">
        <f aca="false">IF(OR(C61="S",C61=0),0,IF(ISERROR(K61),J61,SMALL(J61:K61,1)))</f>
        <v>0</v>
      </c>
      <c r="E61" s="0" t="n">
        <f aca="true">IF($C61=1,OFFSET(E61,-1,0)+MAX(1,COUNTIF([1]QCI!$A$13:$A$24,OFFSET([1]ORÇAMENTO!E61,-1,0))),OFFSET(E61,-1,0))</f>
        <v>2</v>
      </c>
      <c r="F61" s="0" t="n">
        <f aca="true">IF($C61=1,0,IF($C61=2,OFFSET(F61,-1,0)+1,OFFSET(F61,-1,0)))</f>
        <v>4</v>
      </c>
      <c r="G61" s="0" t="n">
        <f aca="true">IF(AND($C61&lt;=2,$C61&lt;&gt;0),0,IF($C61=3,OFFSET(G61,-1,0)+1,OFFSET(G61,-1,0)))</f>
        <v>0</v>
      </c>
      <c r="H61" s="0" t="n">
        <f aca="true">IF(AND($C61&lt;=3,$C61&lt;&gt;0),0,IF($C61=4,OFFSET(H61,-1,0)+1,OFFSET(H61,-1,0)))</f>
        <v>0</v>
      </c>
      <c r="I61" s="0" t="e">
        <f aca="true">IF(AND($C61&lt;=4,$C61&lt;&gt;0),0,IF(AND($C61="S",$X61&gt;0),OFFSET(I61,-1,0)+1,OFFSET(I61,-1,0)))</f>
        <v>#VALUE!</v>
      </c>
      <c r="J61" s="0" t="n">
        <f aca="true">IF(OR($C61="S",$C61=0),0,MATCH(0,OFFSET($D61,1,$C61,ROW($C$251)-ROW($C61)),0))</f>
        <v>0</v>
      </c>
      <c r="K61" s="0" t="n">
        <f aca="true">IF(OR($C61="S",$C61=0),0,MATCH(OFFSET($D61,0,$C61)+IF($C61&lt;&gt;1,1,COUNTIF([1]QCI!$A$13:$A$24,[1]ORÇAMENTO!E61)),OFFSET($D61,1,$C61,ROW($C$251)-ROW($C61)),0))</f>
        <v>0</v>
      </c>
      <c r="L61" s="38"/>
      <c r="M61" s="39" t="s">
        <v>7</v>
      </c>
      <c r="N61" s="40" t="str">
        <f aca="false">CHOOSE(1+LOG(1+2*(C61=1)+4*(C61=2)+8*(C61=3)+16*(C61=4)+32*(C61="S"),2),"","Meta","Nível 2","Nível 3","Nível 4","Serviço")</f>
        <v>Serviço</v>
      </c>
      <c r="O61" s="41" t="str">
        <f aca="false">IF(OR($C61=0,$L61=""),"-",CONCATENATE(E61&amp;".",IF(AND($A$5&gt;=2,$C61&gt;=2),F61&amp;".",""),IF(AND($A$5&gt;=3,$C61&gt;=3),G61&amp;".",""),IF(AND($A$5&gt;=4,$C61&gt;=4),H61&amp;".",""),IF($C61="S",I61&amp;".","")))</f>
        <v>-</v>
      </c>
      <c r="P61" s="42" t="s">
        <v>49</v>
      </c>
      <c r="Q61" s="43"/>
      <c r="R61" s="44" t="e">
        <f aca="false">IF($C61="S",REFERENCIA.Descricao,"(digite a descrição aqui)")</f>
        <v>#VALUE!</v>
      </c>
      <c r="S61" s="45" t="e">
        <f aca="false">REFERENCIA.Unidade</f>
        <v>#VALUE!</v>
      </c>
      <c r="T61" s="46" t="n">
        <f aca="true">OFFSET([1]CÁLCULO!H$15,ROW($T61)-ROW(T$15),0)</f>
        <v>0</v>
      </c>
      <c r="U61" s="47"/>
      <c r="V61" s="48" t="s">
        <v>10</v>
      </c>
      <c r="W61" s="46" t="e">
        <f aca="false">IF($C61="S",ROUND(IF(TIPOORCAMENTO="Proposto",ORÇAMENTO.CustoUnitario*(1+#REF!),ORÇAMENTO.PrecoUnitarioLicitado),15-13*#REF!),0)</f>
        <v>#VALUE!</v>
      </c>
      <c r="X61" s="49" t="e">
        <f aca="false">IF($C61="S",VTOTAL1,IF($C61=0,0,ROUND(SomaAgrup,15-13*#REF!)))</f>
        <v>#VALUE!</v>
      </c>
      <c r="Y61" s="0" t="e">
        <f aca="false">IF(AND($C61="S",$X61&gt;0),IF(ISBLANK(#REF!),"RA",LEFT(#REF!,2)),"")</f>
        <v>#VALUE!</v>
      </c>
      <c r="Z61" s="50" t="e">
        <f aca="true">IF($C61="S",IF($Y61="CP",$X61,IF($Y61="RA",(($X61)*[1]QCI!$AA$3),0)),SomaAgrup)</f>
        <v>#VALUE!</v>
      </c>
      <c r="AA61" s="51" t="e">
        <f aca="true">IF($C61="S",IF($Y61="OU",ROUND($X61,2),0),SomaAgrup)</f>
        <v>#VALUE!</v>
      </c>
    </row>
    <row r="62" customFormat="false" ht="15" hidden="true" customHeight="false" outlineLevel="0" collapsed="false">
      <c r="A62" s="0" t="str">
        <f aca="false">CHOOSE(1+LOG(1+2*(ORÇAMENTO.Nivel="Meta")+4*(ORÇAMENTO.Nivel="Nível 2")+8*(ORÇAMENTO.Nivel="Nível 3")+16*(ORÇAMENTO.Nivel="Nível 4")+32*(ORÇAMENTO.Nivel="Serviço"),2),0,1,2,3,4,"S")</f>
        <v>S</v>
      </c>
      <c r="B62" s="0" t="n">
        <f aca="true">IF(OR(C62="s",C62=0),OFFSET(B62,-1,0),C62)</f>
        <v>2</v>
      </c>
      <c r="C62" s="0" t="str">
        <f aca="true">IF(OFFSET(C62,-1,0)="L",1,IF(OFFSET(C62,-1,0)=1,2,IF(OR(A62="s",A62=0),"S",IF(AND(OFFSET(C62,-1,0)=2,A62=4),3,IF(AND(OR(OFFSET(C62,-1,0)="s",OFFSET(C62,-1,0)=0),A62&lt;&gt;"s",A62&gt;OFFSET(B62,-1,0)),OFFSET(B62,-1,0),A62)))))</f>
        <v>S</v>
      </c>
      <c r="D62" s="0" t="n">
        <f aca="false">IF(OR(C62="S",C62=0),0,IF(ISERROR(K62),J62,SMALL(J62:K62,1)))</f>
        <v>0</v>
      </c>
      <c r="E62" s="0" t="n">
        <f aca="true">IF($C62=1,OFFSET(E62,-1,0)+MAX(1,COUNTIF([1]QCI!$A$13:$A$24,OFFSET([1]ORÇAMENTO!E62,-1,0))),OFFSET(E62,-1,0))</f>
        <v>2</v>
      </c>
      <c r="F62" s="0" t="n">
        <f aca="true">IF($C62=1,0,IF($C62=2,OFFSET(F62,-1,0)+1,OFFSET(F62,-1,0)))</f>
        <v>4</v>
      </c>
      <c r="G62" s="0" t="n">
        <f aca="true">IF(AND($C62&lt;=2,$C62&lt;&gt;0),0,IF($C62=3,OFFSET(G62,-1,0)+1,OFFSET(G62,-1,0)))</f>
        <v>0</v>
      </c>
      <c r="H62" s="0" t="n">
        <f aca="true">IF(AND($C62&lt;=3,$C62&lt;&gt;0),0,IF($C62=4,OFFSET(H62,-1,0)+1,OFFSET(H62,-1,0)))</f>
        <v>0</v>
      </c>
      <c r="I62" s="0" t="e">
        <f aca="true">IF(AND($C62&lt;=4,$C62&lt;&gt;0),0,IF(AND($C62="S",$X62&gt;0),OFFSET(I62,-1,0)+1,OFFSET(I62,-1,0)))</f>
        <v>#VALUE!</v>
      </c>
      <c r="J62" s="0" t="n">
        <f aca="true">IF(OR($C62="S",$C62=0),0,MATCH(0,OFFSET($D62,1,$C62,ROW($C$251)-ROW($C62)),0))</f>
        <v>0</v>
      </c>
      <c r="K62" s="0" t="n">
        <f aca="true">IF(OR($C62="S",$C62=0),0,MATCH(OFFSET($D62,0,$C62)+IF($C62&lt;&gt;1,1,COUNTIF([1]QCI!$A$13:$A$24,[1]ORÇAMENTO!E62)),OFFSET($D62,1,$C62,ROW($C$251)-ROW($C62)),0))</f>
        <v>0</v>
      </c>
      <c r="L62" s="38"/>
      <c r="M62" s="39" t="s">
        <v>7</v>
      </c>
      <c r="N62" s="40" t="str">
        <f aca="false">CHOOSE(1+LOG(1+2*(C62=1)+4*(C62=2)+8*(C62=3)+16*(C62=4)+32*(C62="S"),2),"","Meta","Nível 2","Nível 3","Nível 4","Serviço")</f>
        <v>Serviço</v>
      </c>
      <c r="O62" s="41" t="str">
        <f aca="false">IF(OR($C62=0,$L62=""),"-",CONCATENATE(E62&amp;".",IF(AND($A$5&gt;=2,$C62&gt;=2),F62&amp;".",""),IF(AND($A$5&gt;=3,$C62&gt;=3),G62&amp;".",""),IF(AND($A$5&gt;=4,$C62&gt;=4),H62&amp;".",""),IF($C62="S",I62&amp;".","")))</f>
        <v>-</v>
      </c>
      <c r="P62" s="42" t="s">
        <v>49</v>
      </c>
      <c r="Q62" s="43"/>
      <c r="R62" s="44" t="e">
        <f aca="false">IF($C62="S",REFERENCIA.Descricao,"(digite a descrição aqui)")</f>
        <v>#VALUE!</v>
      </c>
      <c r="S62" s="45" t="e">
        <f aca="false">REFERENCIA.Unidade</f>
        <v>#VALUE!</v>
      </c>
      <c r="T62" s="46" t="n">
        <f aca="true">OFFSET([1]CÁLCULO!H$15,ROW($T62)-ROW(T$15),0)</f>
        <v>0</v>
      </c>
      <c r="U62" s="47"/>
      <c r="V62" s="48" t="s">
        <v>10</v>
      </c>
      <c r="W62" s="46" t="e">
        <f aca="false">IF($C62="S",ROUND(IF(TIPOORCAMENTO="Proposto",ORÇAMENTO.CustoUnitario*(1+#REF!),ORÇAMENTO.PrecoUnitarioLicitado),15-13*#REF!),0)</f>
        <v>#VALUE!</v>
      </c>
      <c r="X62" s="49" t="e">
        <f aca="false">IF($C62="S",VTOTAL1,IF($C62=0,0,ROUND(SomaAgrup,15-13*#REF!)))</f>
        <v>#VALUE!</v>
      </c>
      <c r="Y62" s="0" t="e">
        <f aca="false">IF(AND($C62="S",$X62&gt;0),IF(ISBLANK(#REF!),"RA",LEFT(#REF!,2)),"")</f>
        <v>#VALUE!</v>
      </c>
      <c r="Z62" s="50" t="e">
        <f aca="true">IF($C62="S",IF($Y62="CP",$X62,IF($Y62="RA",(($X62)*[1]QCI!$AA$3),0)),SomaAgrup)</f>
        <v>#VALUE!</v>
      </c>
      <c r="AA62" s="51" t="e">
        <f aca="true">IF($C62="S",IF($Y62="OU",ROUND($X62,2),0),SomaAgrup)</f>
        <v>#VALUE!</v>
      </c>
    </row>
    <row r="63" customFormat="false" ht="15" hidden="true" customHeight="false" outlineLevel="0" collapsed="false">
      <c r="A63" s="0" t="str">
        <f aca="false">CHOOSE(1+LOG(1+2*(ORÇAMENTO.Nivel="Meta")+4*(ORÇAMENTO.Nivel="Nível 2")+8*(ORÇAMENTO.Nivel="Nível 3")+16*(ORÇAMENTO.Nivel="Nível 4")+32*(ORÇAMENTO.Nivel="Serviço"),2),0,1,2,3,4,"S")</f>
        <v>S</v>
      </c>
      <c r="B63" s="0" t="n">
        <f aca="true">IF(OR(C63="s",C63=0),OFFSET(B63,-1,0),C63)</f>
        <v>2</v>
      </c>
      <c r="C63" s="0" t="str">
        <f aca="true">IF(OFFSET(C63,-1,0)="L",1,IF(OFFSET(C63,-1,0)=1,2,IF(OR(A63="s",A63=0),"S",IF(AND(OFFSET(C63,-1,0)=2,A63=4),3,IF(AND(OR(OFFSET(C63,-1,0)="s",OFFSET(C63,-1,0)=0),A63&lt;&gt;"s",A63&gt;OFFSET(B63,-1,0)),OFFSET(B63,-1,0),A63)))))</f>
        <v>S</v>
      </c>
      <c r="D63" s="0" t="n">
        <f aca="false">IF(OR(C63="S",C63=0),0,IF(ISERROR(K63),J63,SMALL(J63:K63,1)))</f>
        <v>0</v>
      </c>
      <c r="E63" s="0" t="n">
        <f aca="true">IF($C63=1,OFFSET(E63,-1,0)+MAX(1,COUNTIF([1]QCI!$A$13:$A$24,OFFSET([1]ORÇAMENTO!E63,-1,0))),OFFSET(E63,-1,0))</f>
        <v>2</v>
      </c>
      <c r="F63" s="0" t="n">
        <f aca="true">IF($C63=1,0,IF($C63=2,OFFSET(F63,-1,0)+1,OFFSET(F63,-1,0)))</f>
        <v>4</v>
      </c>
      <c r="G63" s="0" t="n">
        <f aca="true">IF(AND($C63&lt;=2,$C63&lt;&gt;0),0,IF($C63=3,OFFSET(G63,-1,0)+1,OFFSET(G63,-1,0)))</f>
        <v>0</v>
      </c>
      <c r="H63" s="0" t="n">
        <f aca="true">IF(AND($C63&lt;=3,$C63&lt;&gt;0),0,IF($C63=4,OFFSET(H63,-1,0)+1,OFFSET(H63,-1,0)))</f>
        <v>0</v>
      </c>
      <c r="I63" s="0" t="e">
        <f aca="true">IF(AND($C63&lt;=4,$C63&lt;&gt;0),0,IF(AND($C63="S",$X63&gt;0),OFFSET(I63,-1,0)+1,OFFSET(I63,-1,0)))</f>
        <v>#VALUE!</v>
      </c>
      <c r="J63" s="0" t="n">
        <f aca="true">IF(OR($C63="S",$C63=0),0,MATCH(0,OFFSET($D63,1,$C63,ROW($C$251)-ROW($C63)),0))</f>
        <v>0</v>
      </c>
      <c r="K63" s="0" t="n">
        <f aca="true">IF(OR($C63="S",$C63=0),0,MATCH(OFFSET($D63,0,$C63)+IF($C63&lt;&gt;1,1,COUNTIF([1]QCI!$A$13:$A$24,[1]ORÇAMENTO!E63)),OFFSET($D63,1,$C63,ROW($C$251)-ROW($C63)),0))</f>
        <v>0</v>
      </c>
      <c r="L63" s="38"/>
      <c r="M63" s="39" t="s">
        <v>7</v>
      </c>
      <c r="N63" s="40" t="str">
        <f aca="false">CHOOSE(1+LOG(1+2*(C63=1)+4*(C63=2)+8*(C63=3)+16*(C63=4)+32*(C63="S"),2),"","Meta","Nível 2","Nível 3","Nível 4","Serviço")</f>
        <v>Serviço</v>
      </c>
      <c r="O63" s="41" t="str">
        <f aca="false">IF(OR($C63=0,$L63=""),"-",CONCATENATE(E63&amp;".",IF(AND($A$5&gt;=2,$C63&gt;=2),F63&amp;".",""),IF(AND($A$5&gt;=3,$C63&gt;=3),G63&amp;".",""),IF(AND($A$5&gt;=4,$C63&gt;=4),H63&amp;".",""),IF($C63="S",I63&amp;".","")))</f>
        <v>-</v>
      </c>
      <c r="P63" s="42" t="s">
        <v>49</v>
      </c>
      <c r="Q63" s="43"/>
      <c r="R63" s="44" t="e">
        <f aca="false">IF($C63="S",REFERENCIA.Descricao,"(digite a descrição aqui)")</f>
        <v>#VALUE!</v>
      </c>
      <c r="S63" s="45" t="e">
        <f aca="false">REFERENCIA.Unidade</f>
        <v>#VALUE!</v>
      </c>
      <c r="T63" s="46" t="n">
        <f aca="true">OFFSET([1]CÁLCULO!H$15,ROW($T63)-ROW(T$15),0)</f>
        <v>0</v>
      </c>
      <c r="U63" s="47"/>
      <c r="V63" s="48" t="s">
        <v>10</v>
      </c>
      <c r="W63" s="46" t="e">
        <f aca="false">IF($C63="S",ROUND(IF(TIPOORCAMENTO="Proposto",ORÇAMENTO.CustoUnitario*(1+#REF!),ORÇAMENTO.PrecoUnitarioLicitado),15-13*#REF!),0)</f>
        <v>#VALUE!</v>
      </c>
      <c r="X63" s="49" t="e">
        <f aca="false">IF($C63="S",VTOTAL1,IF($C63=0,0,ROUND(SomaAgrup,15-13*#REF!)))</f>
        <v>#VALUE!</v>
      </c>
      <c r="Y63" s="0" t="e">
        <f aca="false">IF(AND($C63="S",$X63&gt;0),IF(ISBLANK(#REF!),"RA",LEFT(#REF!,2)),"")</f>
        <v>#VALUE!</v>
      </c>
      <c r="Z63" s="50" t="e">
        <f aca="true">IF($C63="S",IF($Y63="CP",$X63,IF($Y63="RA",(($X63)*[1]QCI!$AA$3),0)),SomaAgrup)</f>
        <v>#VALUE!</v>
      </c>
      <c r="AA63" s="51" t="e">
        <f aca="true">IF($C63="S",IF($Y63="OU",ROUND($X63,2),0),SomaAgrup)</f>
        <v>#VALUE!</v>
      </c>
    </row>
    <row r="64" customFormat="false" ht="15" hidden="true" customHeight="false" outlineLevel="0" collapsed="false">
      <c r="A64" s="0" t="str">
        <f aca="false">CHOOSE(1+LOG(1+2*(ORÇAMENTO.Nivel="Meta")+4*(ORÇAMENTO.Nivel="Nível 2")+8*(ORÇAMENTO.Nivel="Nível 3")+16*(ORÇAMENTO.Nivel="Nível 4")+32*(ORÇAMENTO.Nivel="Serviço"),2),0,1,2,3,4,"S")</f>
        <v>S</v>
      </c>
      <c r="B64" s="0" t="n">
        <f aca="true">IF(OR(C64="s",C64=0),OFFSET(B64,-1,0),C64)</f>
        <v>2</v>
      </c>
      <c r="C64" s="0" t="str">
        <f aca="true">IF(OFFSET(C64,-1,0)="L",1,IF(OFFSET(C64,-1,0)=1,2,IF(OR(A64="s",A64=0),"S",IF(AND(OFFSET(C64,-1,0)=2,A64=4),3,IF(AND(OR(OFFSET(C64,-1,0)="s",OFFSET(C64,-1,0)=0),A64&lt;&gt;"s",A64&gt;OFFSET(B64,-1,0)),OFFSET(B64,-1,0),A64)))))</f>
        <v>S</v>
      </c>
      <c r="D64" s="0" t="n">
        <f aca="false">IF(OR(C64="S",C64=0),0,IF(ISERROR(K64),J64,SMALL(J64:K64,1)))</f>
        <v>0</v>
      </c>
      <c r="E64" s="0" t="n">
        <f aca="true">IF($C64=1,OFFSET(E64,-1,0)+MAX(1,COUNTIF([1]QCI!$A$13:$A$24,OFFSET([1]ORÇAMENTO!E64,-1,0))),OFFSET(E64,-1,0))</f>
        <v>2</v>
      </c>
      <c r="F64" s="0" t="n">
        <f aca="true">IF($C64=1,0,IF($C64=2,OFFSET(F64,-1,0)+1,OFFSET(F64,-1,0)))</f>
        <v>4</v>
      </c>
      <c r="G64" s="0" t="n">
        <f aca="true">IF(AND($C64&lt;=2,$C64&lt;&gt;0),0,IF($C64=3,OFFSET(G64,-1,0)+1,OFFSET(G64,-1,0)))</f>
        <v>0</v>
      </c>
      <c r="H64" s="0" t="n">
        <f aca="true">IF(AND($C64&lt;=3,$C64&lt;&gt;0),0,IF($C64=4,OFFSET(H64,-1,0)+1,OFFSET(H64,-1,0)))</f>
        <v>0</v>
      </c>
      <c r="I64" s="0" t="e">
        <f aca="true">IF(AND($C64&lt;=4,$C64&lt;&gt;0),0,IF(AND($C64="S",$X64&gt;0),OFFSET(I64,-1,0)+1,OFFSET(I64,-1,0)))</f>
        <v>#VALUE!</v>
      </c>
      <c r="J64" s="0" t="n">
        <f aca="true">IF(OR($C64="S",$C64=0),0,MATCH(0,OFFSET($D64,1,$C64,ROW($C$251)-ROW($C64)),0))</f>
        <v>0</v>
      </c>
      <c r="K64" s="0" t="n">
        <f aca="true">IF(OR($C64="S",$C64=0),0,MATCH(OFFSET($D64,0,$C64)+IF($C64&lt;&gt;1,1,COUNTIF([1]QCI!$A$13:$A$24,[1]ORÇAMENTO!E64)),OFFSET($D64,1,$C64,ROW($C$251)-ROW($C64)),0))</f>
        <v>0</v>
      </c>
      <c r="L64" s="38"/>
      <c r="M64" s="39" t="s">
        <v>7</v>
      </c>
      <c r="N64" s="40" t="str">
        <f aca="false">CHOOSE(1+LOG(1+2*(C64=1)+4*(C64=2)+8*(C64=3)+16*(C64=4)+32*(C64="S"),2),"","Meta","Nível 2","Nível 3","Nível 4","Serviço")</f>
        <v>Serviço</v>
      </c>
      <c r="O64" s="41" t="str">
        <f aca="false">IF(OR($C64=0,$L64=""),"-",CONCATENATE(E64&amp;".",IF(AND($A$5&gt;=2,$C64&gt;=2),F64&amp;".",""),IF(AND($A$5&gt;=3,$C64&gt;=3),G64&amp;".",""),IF(AND($A$5&gt;=4,$C64&gt;=4),H64&amp;".",""),IF($C64="S",I64&amp;".","")))</f>
        <v>-</v>
      </c>
      <c r="P64" s="42" t="s">
        <v>49</v>
      </c>
      <c r="Q64" s="43"/>
      <c r="R64" s="44" t="e">
        <f aca="false">IF($C64="S",REFERENCIA.Descricao,"(digite a descrição aqui)")</f>
        <v>#VALUE!</v>
      </c>
      <c r="S64" s="45" t="e">
        <f aca="false">REFERENCIA.Unidade</f>
        <v>#VALUE!</v>
      </c>
      <c r="T64" s="46" t="n">
        <f aca="true">OFFSET([1]CÁLCULO!H$15,ROW($T64)-ROW(T$15),0)</f>
        <v>0</v>
      </c>
      <c r="U64" s="47"/>
      <c r="V64" s="48" t="s">
        <v>10</v>
      </c>
      <c r="W64" s="46" t="e">
        <f aca="false">IF($C64="S",ROUND(IF(TIPOORCAMENTO="Proposto",ORÇAMENTO.CustoUnitario*(1+#REF!),ORÇAMENTO.PrecoUnitarioLicitado),15-13*#REF!),0)</f>
        <v>#VALUE!</v>
      </c>
      <c r="X64" s="49" t="e">
        <f aca="false">IF($C64="S",VTOTAL1,IF($C64=0,0,ROUND(SomaAgrup,15-13*#REF!)))</f>
        <v>#VALUE!</v>
      </c>
      <c r="Y64" s="0" t="e">
        <f aca="false">IF(AND($C64="S",$X64&gt;0),IF(ISBLANK(#REF!),"RA",LEFT(#REF!,2)),"")</f>
        <v>#VALUE!</v>
      </c>
      <c r="Z64" s="50" t="e">
        <f aca="true">IF($C64="S",IF($Y64="CP",$X64,IF($Y64="RA",(($X64)*[1]QCI!$AA$3),0)),SomaAgrup)</f>
        <v>#VALUE!</v>
      </c>
      <c r="AA64" s="51" t="e">
        <f aca="true">IF($C64="S",IF($Y64="OU",ROUND($X64,2),0),SomaAgrup)</f>
        <v>#VALUE!</v>
      </c>
    </row>
    <row r="65" customFormat="false" ht="15" hidden="true" customHeight="false" outlineLevel="0" collapsed="false">
      <c r="A65" s="0" t="str">
        <f aca="false">CHOOSE(1+LOG(1+2*(ORÇAMENTO.Nivel="Meta")+4*(ORÇAMENTO.Nivel="Nível 2")+8*(ORÇAMENTO.Nivel="Nível 3")+16*(ORÇAMENTO.Nivel="Nível 4")+32*(ORÇAMENTO.Nivel="Serviço"),2),0,1,2,3,4,"S")</f>
        <v>S</v>
      </c>
      <c r="B65" s="0" t="n">
        <f aca="true">IF(OR(C65="s",C65=0),OFFSET(B65,-1,0),C65)</f>
        <v>2</v>
      </c>
      <c r="C65" s="0" t="str">
        <f aca="true">IF(OFFSET(C65,-1,0)="L",1,IF(OFFSET(C65,-1,0)=1,2,IF(OR(A65="s",A65=0),"S",IF(AND(OFFSET(C65,-1,0)=2,A65=4),3,IF(AND(OR(OFFSET(C65,-1,0)="s",OFFSET(C65,-1,0)=0),A65&lt;&gt;"s",A65&gt;OFFSET(B65,-1,0)),OFFSET(B65,-1,0),A65)))))</f>
        <v>S</v>
      </c>
      <c r="D65" s="0" t="n">
        <f aca="false">IF(OR(C65="S",C65=0),0,IF(ISERROR(K65),J65,SMALL(J65:K65,1)))</f>
        <v>0</v>
      </c>
      <c r="E65" s="0" t="n">
        <f aca="true">IF($C65=1,OFFSET(E65,-1,0)+MAX(1,COUNTIF([1]QCI!$A$13:$A$24,OFFSET([1]ORÇAMENTO!E65,-1,0))),OFFSET(E65,-1,0))</f>
        <v>2</v>
      </c>
      <c r="F65" s="0" t="n">
        <f aca="true">IF($C65=1,0,IF($C65=2,OFFSET(F65,-1,0)+1,OFFSET(F65,-1,0)))</f>
        <v>4</v>
      </c>
      <c r="G65" s="0" t="n">
        <f aca="true">IF(AND($C65&lt;=2,$C65&lt;&gt;0),0,IF($C65=3,OFFSET(G65,-1,0)+1,OFFSET(G65,-1,0)))</f>
        <v>0</v>
      </c>
      <c r="H65" s="0" t="n">
        <f aca="true">IF(AND($C65&lt;=3,$C65&lt;&gt;0),0,IF($C65=4,OFFSET(H65,-1,0)+1,OFFSET(H65,-1,0)))</f>
        <v>0</v>
      </c>
      <c r="I65" s="0" t="e">
        <f aca="true">IF(AND($C65&lt;=4,$C65&lt;&gt;0),0,IF(AND($C65="S",$X65&gt;0),OFFSET(I65,-1,0)+1,OFFSET(I65,-1,0)))</f>
        <v>#VALUE!</v>
      </c>
      <c r="J65" s="0" t="n">
        <f aca="true">IF(OR($C65="S",$C65=0),0,MATCH(0,OFFSET($D65,1,$C65,ROW($C$251)-ROW($C65)),0))</f>
        <v>0</v>
      </c>
      <c r="K65" s="0" t="n">
        <f aca="true">IF(OR($C65="S",$C65=0),0,MATCH(OFFSET($D65,0,$C65)+IF($C65&lt;&gt;1,1,COUNTIF([1]QCI!$A$13:$A$24,[1]ORÇAMENTO!E65)),OFFSET($D65,1,$C65,ROW($C$251)-ROW($C65)),0))</f>
        <v>0</v>
      </c>
      <c r="L65" s="38"/>
      <c r="M65" s="39" t="s">
        <v>7</v>
      </c>
      <c r="N65" s="40" t="str">
        <f aca="false">CHOOSE(1+LOG(1+2*(C65=1)+4*(C65=2)+8*(C65=3)+16*(C65=4)+32*(C65="S"),2),"","Meta","Nível 2","Nível 3","Nível 4","Serviço")</f>
        <v>Serviço</v>
      </c>
      <c r="O65" s="41" t="str">
        <f aca="false">IF(OR($C65=0,$L65=""),"-",CONCATENATE(E65&amp;".",IF(AND($A$5&gt;=2,$C65&gt;=2),F65&amp;".",""),IF(AND($A$5&gt;=3,$C65&gt;=3),G65&amp;".",""),IF(AND($A$5&gt;=4,$C65&gt;=4),H65&amp;".",""),IF($C65="S",I65&amp;".","")))</f>
        <v>-</v>
      </c>
      <c r="P65" s="42" t="s">
        <v>49</v>
      </c>
      <c r="Q65" s="43"/>
      <c r="R65" s="44" t="e">
        <f aca="false">IF($C65="S",REFERENCIA.Descricao,"(digite a descrição aqui)")</f>
        <v>#VALUE!</v>
      </c>
      <c r="S65" s="45" t="e">
        <f aca="false">REFERENCIA.Unidade</f>
        <v>#VALUE!</v>
      </c>
      <c r="T65" s="46" t="n">
        <f aca="true">OFFSET([1]CÁLCULO!H$15,ROW($T65)-ROW(T$15),0)</f>
        <v>0</v>
      </c>
      <c r="U65" s="47"/>
      <c r="V65" s="48" t="s">
        <v>10</v>
      </c>
      <c r="W65" s="46" t="e">
        <f aca="false">IF($C65="S",ROUND(IF(TIPOORCAMENTO="Proposto",ORÇAMENTO.CustoUnitario*(1+#REF!),ORÇAMENTO.PrecoUnitarioLicitado),15-13*#REF!),0)</f>
        <v>#VALUE!</v>
      </c>
      <c r="X65" s="49" t="e">
        <f aca="false">IF($C65="S",VTOTAL1,IF($C65=0,0,ROUND(SomaAgrup,15-13*#REF!)))</f>
        <v>#VALUE!</v>
      </c>
      <c r="Y65" s="0" t="e">
        <f aca="false">IF(AND($C65="S",$X65&gt;0),IF(ISBLANK(#REF!),"RA",LEFT(#REF!,2)),"")</f>
        <v>#VALUE!</v>
      </c>
      <c r="Z65" s="50" t="e">
        <f aca="true">IF($C65="S",IF($Y65="CP",$X65,IF($Y65="RA",(($X65)*[1]QCI!$AA$3),0)),SomaAgrup)</f>
        <v>#VALUE!</v>
      </c>
      <c r="AA65" s="51" t="e">
        <f aca="true">IF($C65="S",IF($Y65="OU",ROUND($X65,2),0),SomaAgrup)</f>
        <v>#VALUE!</v>
      </c>
    </row>
    <row r="66" customFormat="false" ht="15" hidden="true" customHeight="false" outlineLevel="0" collapsed="false">
      <c r="A66" s="0" t="str">
        <f aca="false">CHOOSE(1+LOG(1+2*(ORÇAMENTO.Nivel="Meta")+4*(ORÇAMENTO.Nivel="Nível 2")+8*(ORÇAMENTO.Nivel="Nível 3")+16*(ORÇAMENTO.Nivel="Nível 4")+32*(ORÇAMENTO.Nivel="Serviço"),2),0,1,2,3,4,"S")</f>
        <v>S</v>
      </c>
      <c r="B66" s="0" t="n">
        <f aca="true">IF(OR(C66="s",C66=0),OFFSET(B66,-1,0),C66)</f>
        <v>2</v>
      </c>
      <c r="C66" s="0" t="str">
        <f aca="true">IF(OFFSET(C66,-1,0)="L",1,IF(OFFSET(C66,-1,0)=1,2,IF(OR(A66="s",A66=0),"S",IF(AND(OFFSET(C66,-1,0)=2,A66=4),3,IF(AND(OR(OFFSET(C66,-1,0)="s",OFFSET(C66,-1,0)=0),A66&lt;&gt;"s",A66&gt;OFFSET(B66,-1,0)),OFFSET(B66,-1,0),A66)))))</f>
        <v>S</v>
      </c>
      <c r="D66" s="0" t="n">
        <f aca="false">IF(OR(C66="S",C66=0),0,IF(ISERROR(K66),J66,SMALL(J66:K66,1)))</f>
        <v>0</v>
      </c>
      <c r="E66" s="0" t="n">
        <f aca="true">IF($C66=1,OFFSET(E66,-1,0)+MAX(1,COUNTIF([1]QCI!$A$13:$A$24,OFFSET([1]ORÇAMENTO!E66,-1,0))),OFFSET(E66,-1,0))</f>
        <v>2</v>
      </c>
      <c r="F66" s="0" t="n">
        <f aca="true">IF($C66=1,0,IF($C66=2,OFFSET(F66,-1,0)+1,OFFSET(F66,-1,0)))</f>
        <v>4</v>
      </c>
      <c r="G66" s="0" t="n">
        <f aca="true">IF(AND($C66&lt;=2,$C66&lt;&gt;0),0,IF($C66=3,OFFSET(G66,-1,0)+1,OFFSET(G66,-1,0)))</f>
        <v>0</v>
      </c>
      <c r="H66" s="0" t="n">
        <f aca="true">IF(AND($C66&lt;=3,$C66&lt;&gt;0),0,IF($C66=4,OFFSET(H66,-1,0)+1,OFFSET(H66,-1,0)))</f>
        <v>0</v>
      </c>
      <c r="I66" s="0" t="e">
        <f aca="true">IF(AND($C66&lt;=4,$C66&lt;&gt;0),0,IF(AND($C66="S",$X66&gt;0),OFFSET(I66,-1,0)+1,OFFSET(I66,-1,0)))</f>
        <v>#VALUE!</v>
      </c>
      <c r="J66" s="0" t="n">
        <f aca="true">IF(OR($C66="S",$C66=0),0,MATCH(0,OFFSET($D66,1,$C66,ROW($C$251)-ROW($C66)),0))</f>
        <v>0</v>
      </c>
      <c r="K66" s="0" t="n">
        <f aca="true">IF(OR($C66="S",$C66=0),0,MATCH(OFFSET($D66,0,$C66)+IF($C66&lt;&gt;1,1,COUNTIF([1]QCI!$A$13:$A$24,[1]ORÇAMENTO!E66)),OFFSET($D66,1,$C66,ROW($C$251)-ROW($C66)),0))</f>
        <v>0</v>
      </c>
      <c r="L66" s="38"/>
      <c r="M66" s="39" t="s">
        <v>7</v>
      </c>
      <c r="N66" s="40" t="str">
        <f aca="false">CHOOSE(1+LOG(1+2*(C66=1)+4*(C66=2)+8*(C66=3)+16*(C66=4)+32*(C66="S"),2),"","Meta","Nível 2","Nível 3","Nível 4","Serviço")</f>
        <v>Serviço</v>
      </c>
      <c r="O66" s="41" t="str">
        <f aca="false">IF(OR($C66=0,$L66=""),"-",CONCATENATE(E66&amp;".",IF(AND($A$5&gt;=2,$C66&gt;=2),F66&amp;".",""),IF(AND($A$5&gt;=3,$C66&gt;=3),G66&amp;".",""),IF(AND($A$5&gt;=4,$C66&gt;=4),H66&amp;".",""),IF($C66="S",I66&amp;".","")))</f>
        <v>-</v>
      </c>
      <c r="P66" s="42" t="s">
        <v>49</v>
      </c>
      <c r="Q66" s="43"/>
      <c r="R66" s="44" t="e">
        <f aca="false">IF($C66="S",REFERENCIA.Descricao,"(digite a descrição aqui)")</f>
        <v>#VALUE!</v>
      </c>
      <c r="S66" s="45" t="e">
        <f aca="false">REFERENCIA.Unidade</f>
        <v>#VALUE!</v>
      </c>
      <c r="T66" s="46" t="n">
        <f aca="true">OFFSET([1]CÁLCULO!H$15,ROW($T66)-ROW(T$15),0)</f>
        <v>0</v>
      </c>
      <c r="U66" s="47"/>
      <c r="V66" s="48" t="s">
        <v>10</v>
      </c>
      <c r="W66" s="46" t="e">
        <f aca="false">IF($C66="S",ROUND(IF(TIPOORCAMENTO="Proposto",ORÇAMENTO.CustoUnitario*(1+#REF!),ORÇAMENTO.PrecoUnitarioLicitado),15-13*#REF!),0)</f>
        <v>#VALUE!</v>
      </c>
      <c r="X66" s="49" t="e">
        <f aca="false">IF($C66="S",VTOTAL1,IF($C66=0,0,ROUND(SomaAgrup,15-13*#REF!)))</f>
        <v>#VALUE!</v>
      </c>
      <c r="Y66" s="0" t="e">
        <f aca="false">IF(AND($C66="S",$X66&gt;0),IF(ISBLANK(#REF!),"RA",LEFT(#REF!,2)),"")</f>
        <v>#VALUE!</v>
      </c>
      <c r="Z66" s="50" t="e">
        <f aca="true">IF($C66="S",IF($Y66="CP",$X66,IF($Y66="RA",(($X66)*[1]QCI!$AA$3),0)),SomaAgrup)</f>
        <v>#VALUE!</v>
      </c>
      <c r="AA66" s="51" t="e">
        <f aca="true">IF($C66="S",IF($Y66="OU",ROUND($X66,2),0),SomaAgrup)</f>
        <v>#VALUE!</v>
      </c>
    </row>
    <row r="67" customFormat="false" ht="15" hidden="true" customHeight="false" outlineLevel="0" collapsed="false">
      <c r="A67" s="0" t="str">
        <f aca="false">CHOOSE(1+LOG(1+2*(ORÇAMENTO.Nivel="Meta")+4*(ORÇAMENTO.Nivel="Nível 2")+8*(ORÇAMENTO.Nivel="Nível 3")+16*(ORÇAMENTO.Nivel="Nível 4")+32*(ORÇAMENTO.Nivel="Serviço"),2),0,1,2,3,4,"S")</f>
        <v>S</v>
      </c>
      <c r="B67" s="0" t="n">
        <f aca="true">IF(OR(C67="s",C67=0),OFFSET(B67,-1,0),C67)</f>
        <v>2</v>
      </c>
      <c r="C67" s="0" t="str">
        <f aca="true">IF(OFFSET(C67,-1,0)="L",1,IF(OFFSET(C67,-1,0)=1,2,IF(OR(A67="s",A67=0),"S",IF(AND(OFFSET(C67,-1,0)=2,A67=4),3,IF(AND(OR(OFFSET(C67,-1,0)="s",OFFSET(C67,-1,0)=0),A67&lt;&gt;"s",A67&gt;OFFSET(B67,-1,0)),OFFSET(B67,-1,0),A67)))))</f>
        <v>S</v>
      </c>
      <c r="D67" s="0" t="n">
        <f aca="false">IF(OR(C67="S",C67=0),0,IF(ISERROR(K67),J67,SMALL(J67:K67,1)))</f>
        <v>0</v>
      </c>
      <c r="E67" s="0" t="n">
        <f aca="true">IF($C67=1,OFFSET(E67,-1,0)+MAX(1,COUNTIF([1]QCI!$A$13:$A$24,OFFSET([1]ORÇAMENTO!E67,-1,0))),OFFSET(E67,-1,0))</f>
        <v>2</v>
      </c>
      <c r="F67" s="0" t="n">
        <f aca="true">IF($C67=1,0,IF($C67=2,OFFSET(F67,-1,0)+1,OFFSET(F67,-1,0)))</f>
        <v>4</v>
      </c>
      <c r="G67" s="0" t="n">
        <f aca="true">IF(AND($C67&lt;=2,$C67&lt;&gt;0),0,IF($C67=3,OFFSET(G67,-1,0)+1,OFFSET(G67,-1,0)))</f>
        <v>0</v>
      </c>
      <c r="H67" s="0" t="n">
        <f aca="true">IF(AND($C67&lt;=3,$C67&lt;&gt;0),0,IF($C67=4,OFFSET(H67,-1,0)+1,OFFSET(H67,-1,0)))</f>
        <v>0</v>
      </c>
      <c r="I67" s="0" t="e">
        <f aca="true">IF(AND($C67&lt;=4,$C67&lt;&gt;0),0,IF(AND($C67="S",$X67&gt;0),OFFSET(I67,-1,0)+1,OFFSET(I67,-1,0)))</f>
        <v>#VALUE!</v>
      </c>
      <c r="J67" s="0" t="n">
        <f aca="true">IF(OR($C67="S",$C67=0),0,MATCH(0,OFFSET($D67,1,$C67,ROW($C$251)-ROW($C67)),0))</f>
        <v>0</v>
      </c>
      <c r="K67" s="0" t="n">
        <f aca="true">IF(OR($C67="S",$C67=0),0,MATCH(OFFSET($D67,0,$C67)+IF($C67&lt;&gt;1,1,COUNTIF([1]QCI!$A$13:$A$24,[1]ORÇAMENTO!E67)),OFFSET($D67,1,$C67,ROW($C$251)-ROW($C67)),0))</f>
        <v>0</v>
      </c>
      <c r="L67" s="38"/>
      <c r="M67" s="39" t="s">
        <v>7</v>
      </c>
      <c r="N67" s="40" t="str">
        <f aca="false">CHOOSE(1+LOG(1+2*(C67=1)+4*(C67=2)+8*(C67=3)+16*(C67=4)+32*(C67="S"),2),"","Meta","Nível 2","Nível 3","Nível 4","Serviço")</f>
        <v>Serviço</v>
      </c>
      <c r="O67" s="41" t="str">
        <f aca="false">IF(OR($C67=0,$L67=""),"-",CONCATENATE(E67&amp;".",IF(AND($A$5&gt;=2,$C67&gt;=2),F67&amp;".",""),IF(AND($A$5&gt;=3,$C67&gt;=3),G67&amp;".",""),IF(AND($A$5&gt;=4,$C67&gt;=4),H67&amp;".",""),IF($C67="S",I67&amp;".","")))</f>
        <v>-</v>
      </c>
      <c r="P67" s="42" t="s">
        <v>49</v>
      </c>
      <c r="Q67" s="43"/>
      <c r="R67" s="44" t="e">
        <f aca="false">IF($C67="S",REFERENCIA.Descricao,"(digite a descrição aqui)")</f>
        <v>#VALUE!</v>
      </c>
      <c r="S67" s="45" t="e">
        <f aca="false">REFERENCIA.Unidade</f>
        <v>#VALUE!</v>
      </c>
      <c r="T67" s="46" t="n">
        <f aca="true">OFFSET([1]CÁLCULO!H$15,ROW($T67)-ROW(T$15),0)</f>
        <v>0</v>
      </c>
      <c r="U67" s="47"/>
      <c r="V67" s="48" t="s">
        <v>10</v>
      </c>
      <c r="W67" s="46" t="e">
        <f aca="false">IF($C67="S",ROUND(IF(TIPOORCAMENTO="Proposto",ORÇAMENTO.CustoUnitario*(1+#REF!),ORÇAMENTO.PrecoUnitarioLicitado),15-13*#REF!),0)</f>
        <v>#VALUE!</v>
      </c>
      <c r="X67" s="49" t="e">
        <f aca="false">IF($C67="S",VTOTAL1,IF($C67=0,0,ROUND(SomaAgrup,15-13*#REF!)))</f>
        <v>#VALUE!</v>
      </c>
      <c r="Y67" s="0" t="e">
        <f aca="false">IF(AND($C67="S",$X67&gt;0),IF(ISBLANK(#REF!),"RA",LEFT(#REF!,2)),"")</f>
        <v>#VALUE!</v>
      </c>
      <c r="Z67" s="50" t="e">
        <f aca="true">IF($C67="S",IF($Y67="CP",$X67,IF($Y67="RA",(($X67)*[1]QCI!$AA$3),0)),SomaAgrup)</f>
        <v>#VALUE!</v>
      </c>
      <c r="AA67" s="51" t="e">
        <f aca="true">IF($C67="S",IF($Y67="OU",ROUND($X67,2),0),SomaAgrup)</f>
        <v>#VALUE!</v>
      </c>
    </row>
    <row r="68" customFormat="false" ht="15" hidden="true" customHeight="false" outlineLevel="0" collapsed="false">
      <c r="A68" s="0" t="str">
        <f aca="false">CHOOSE(1+LOG(1+2*(ORÇAMENTO.Nivel="Meta")+4*(ORÇAMENTO.Nivel="Nível 2")+8*(ORÇAMENTO.Nivel="Nível 3")+16*(ORÇAMENTO.Nivel="Nível 4")+32*(ORÇAMENTO.Nivel="Serviço"),2),0,1,2,3,4,"S")</f>
        <v>S</v>
      </c>
      <c r="B68" s="0" t="n">
        <f aca="true">IF(OR(C68="s",C68=0),OFFSET(B68,-1,0),C68)</f>
        <v>2</v>
      </c>
      <c r="C68" s="0" t="str">
        <f aca="true">IF(OFFSET(C68,-1,0)="L",1,IF(OFFSET(C68,-1,0)=1,2,IF(OR(A68="s",A68=0),"S",IF(AND(OFFSET(C68,-1,0)=2,A68=4),3,IF(AND(OR(OFFSET(C68,-1,0)="s",OFFSET(C68,-1,0)=0),A68&lt;&gt;"s",A68&gt;OFFSET(B68,-1,0)),OFFSET(B68,-1,0),A68)))))</f>
        <v>S</v>
      </c>
      <c r="D68" s="0" t="n">
        <f aca="false">IF(OR(C68="S",C68=0),0,IF(ISERROR(K68),J68,SMALL(J68:K68,1)))</f>
        <v>0</v>
      </c>
      <c r="E68" s="0" t="n">
        <f aca="true">IF($C68=1,OFFSET(E68,-1,0)+MAX(1,COUNTIF([1]QCI!$A$13:$A$24,OFFSET([1]ORÇAMENTO!E68,-1,0))),OFFSET(E68,-1,0))</f>
        <v>2</v>
      </c>
      <c r="F68" s="0" t="n">
        <f aca="true">IF($C68=1,0,IF($C68=2,OFFSET(F68,-1,0)+1,OFFSET(F68,-1,0)))</f>
        <v>4</v>
      </c>
      <c r="G68" s="0" t="n">
        <f aca="true">IF(AND($C68&lt;=2,$C68&lt;&gt;0),0,IF($C68=3,OFFSET(G68,-1,0)+1,OFFSET(G68,-1,0)))</f>
        <v>0</v>
      </c>
      <c r="H68" s="0" t="n">
        <f aca="true">IF(AND($C68&lt;=3,$C68&lt;&gt;0),0,IF($C68=4,OFFSET(H68,-1,0)+1,OFFSET(H68,-1,0)))</f>
        <v>0</v>
      </c>
      <c r="I68" s="0" t="e">
        <f aca="true">IF(AND($C68&lt;=4,$C68&lt;&gt;0),0,IF(AND($C68="S",$X68&gt;0),OFFSET(I68,-1,0)+1,OFFSET(I68,-1,0)))</f>
        <v>#VALUE!</v>
      </c>
      <c r="J68" s="0" t="n">
        <f aca="true">IF(OR($C68="S",$C68=0),0,MATCH(0,OFFSET($D68,1,$C68,ROW($C$251)-ROW($C68)),0))</f>
        <v>0</v>
      </c>
      <c r="K68" s="0" t="n">
        <f aca="true">IF(OR($C68="S",$C68=0),0,MATCH(OFFSET($D68,0,$C68)+IF($C68&lt;&gt;1,1,COUNTIF([1]QCI!$A$13:$A$24,[1]ORÇAMENTO!E68)),OFFSET($D68,1,$C68,ROW($C$251)-ROW($C68)),0))</f>
        <v>0</v>
      </c>
      <c r="L68" s="38"/>
      <c r="M68" s="39" t="s">
        <v>7</v>
      </c>
      <c r="N68" s="40" t="str">
        <f aca="false">CHOOSE(1+LOG(1+2*(C68=1)+4*(C68=2)+8*(C68=3)+16*(C68=4)+32*(C68="S"),2),"","Meta","Nível 2","Nível 3","Nível 4","Serviço")</f>
        <v>Serviço</v>
      </c>
      <c r="O68" s="41" t="str">
        <f aca="false">IF(OR($C68=0,$L68=""),"-",CONCATENATE(E68&amp;".",IF(AND($A$5&gt;=2,$C68&gt;=2),F68&amp;".",""),IF(AND($A$5&gt;=3,$C68&gt;=3),G68&amp;".",""),IF(AND($A$5&gt;=4,$C68&gt;=4),H68&amp;".",""),IF($C68="S",I68&amp;".","")))</f>
        <v>-</v>
      </c>
      <c r="P68" s="42" t="s">
        <v>49</v>
      </c>
      <c r="Q68" s="43"/>
      <c r="R68" s="44" t="e">
        <f aca="false">IF($C68="S",REFERENCIA.Descricao,"(digite a descrição aqui)")</f>
        <v>#VALUE!</v>
      </c>
      <c r="S68" s="45" t="e">
        <f aca="false">REFERENCIA.Unidade</f>
        <v>#VALUE!</v>
      </c>
      <c r="T68" s="46" t="n">
        <f aca="true">OFFSET([1]CÁLCULO!H$15,ROW($T68)-ROW(T$15),0)</f>
        <v>0</v>
      </c>
      <c r="U68" s="47"/>
      <c r="V68" s="48" t="s">
        <v>10</v>
      </c>
      <c r="W68" s="46" t="e">
        <f aca="false">IF($C68="S",ROUND(IF(TIPOORCAMENTO="Proposto",ORÇAMENTO.CustoUnitario*(1+#REF!),ORÇAMENTO.PrecoUnitarioLicitado),15-13*#REF!),0)</f>
        <v>#VALUE!</v>
      </c>
      <c r="X68" s="49" t="e">
        <f aca="false">IF($C68="S",VTOTAL1,IF($C68=0,0,ROUND(SomaAgrup,15-13*#REF!)))</f>
        <v>#VALUE!</v>
      </c>
      <c r="Y68" s="0" t="e">
        <f aca="false">IF(AND($C68="S",$X68&gt;0),IF(ISBLANK(#REF!),"RA",LEFT(#REF!,2)),"")</f>
        <v>#VALUE!</v>
      </c>
      <c r="Z68" s="50" t="e">
        <f aca="true">IF($C68="S",IF($Y68="CP",$X68,IF($Y68="RA",(($X68)*[1]QCI!$AA$3),0)),SomaAgrup)</f>
        <v>#VALUE!</v>
      </c>
      <c r="AA68" s="51" t="e">
        <f aca="true">IF($C68="S",IF($Y68="OU",ROUND($X68,2),0),SomaAgrup)</f>
        <v>#VALUE!</v>
      </c>
    </row>
    <row r="69" customFormat="false" ht="15" hidden="true" customHeight="false" outlineLevel="0" collapsed="false">
      <c r="A69" s="0" t="str">
        <f aca="false">CHOOSE(1+LOG(1+2*(ORÇAMENTO.Nivel="Meta")+4*(ORÇAMENTO.Nivel="Nível 2")+8*(ORÇAMENTO.Nivel="Nível 3")+16*(ORÇAMENTO.Nivel="Nível 4")+32*(ORÇAMENTO.Nivel="Serviço"),2),0,1,2,3,4,"S")</f>
        <v>S</v>
      </c>
      <c r="B69" s="0" t="n">
        <f aca="true">IF(OR(C69="s",C69=0),OFFSET(B69,-1,0),C69)</f>
        <v>2</v>
      </c>
      <c r="C69" s="0" t="str">
        <f aca="true">IF(OFFSET(C69,-1,0)="L",1,IF(OFFSET(C69,-1,0)=1,2,IF(OR(A69="s",A69=0),"S",IF(AND(OFFSET(C69,-1,0)=2,A69=4),3,IF(AND(OR(OFFSET(C69,-1,0)="s",OFFSET(C69,-1,0)=0),A69&lt;&gt;"s",A69&gt;OFFSET(B69,-1,0)),OFFSET(B69,-1,0),A69)))))</f>
        <v>S</v>
      </c>
      <c r="D69" s="0" t="n">
        <f aca="false">IF(OR(C69="S",C69=0),0,IF(ISERROR(K69),J69,SMALL(J69:K69,1)))</f>
        <v>0</v>
      </c>
      <c r="E69" s="0" t="n">
        <f aca="true">IF($C69=1,OFFSET(E69,-1,0)+MAX(1,COUNTIF([1]QCI!$A$13:$A$24,OFFSET([1]ORÇAMENTO!E69,-1,0))),OFFSET(E69,-1,0))</f>
        <v>2</v>
      </c>
      <c r="F69" s="0" t="n">
        <f aca="true">IF($C69=1,0,IF($C69=2,OFFSET(F69,-1,0)+1,OFFSET(F69,-1,0)))</f>
        <v>4</v>
      </c>
      <c r="G69" s="0" t="n">
        <f aca="true">IF(AND($C69&lt;=2,$C69&lt;&gt;0),0,IF($C69=3,OFFSET(G69,-1,0)+1,OFFSET(G69,-1,0)))</f>
        <v>0</v>
      </c>
      <c r="H69" s="0" t="n">
        <f aca="true">IF(AND($C69&lt;=3,$C69&lt;&gt;0),0,IF($C69=4,OFFSET(H69,-1,0)+1,OFFSET(H69,-1,0)))</f>
        <v>0</v>
      </c>
      <c r="I69" s="0" t="e">
        <f aca="true">IF(AND($C69&lt;=4,$C69&lt;&gt;0),0,IF(AND($C69="S",$X69&gt;0),OFFSET(I69,-1,0)+1,OFFSET(I69,-1,0)))</f>
        <v>#VALUE!</v>
      </c>
      <c r="J69" s="0" t="n">
        <f aca="true">IF(OR($C69="S",$C69=0),0,MATCH(0,OFFSET($D69,1,$C69,ROW($C$251)-ROW($C69)),0))</f>
        <v>0</v>
      </c>
      <c r="K69" s="0" t="n">
        <f aca="true">IF(OR($C69="S",$C69=0),0,MATCH(OFFSET($D69,0,$C69)+IF($C69&lt;&gt;1,1,COUNTIF([1]QCI!$A$13:$A$24,[1]ORÇAMENTO!E69)),OFFSET($D69,1,$C69,ROW($C$251)-ROW($C69)),0))</f>
        <v>0</v>
      </c>
      <c r="L69" s="38"/>
      <c r="M69" s="39" t="s">
        <v>7</v>
      </c>
      <c r="N69" s="40" t="str">
        <f aca="false">CHOOSE(1+LOG(1+2*(C69=1)+4*(C69=2)+8*(C69=3)+16*(C69=4)+32*(C69="S"),2),"","Meta","Nível 2","Nível 3","Nível 4","Serviço")</f>
        <v>Serviço</v>
      </c>
      <c r="O69" s="41" t="str">
        <f aca="false">IF(OR($C69=0,$L69=""),"-",CONCATENATE(E69&amp;".",IF(AND($A$5&gt;=2,$C69&gt;=2),F69&amp;".",""),IF(AND($A$5&gt;=3,$C69&gt;=3),G69&amp;".",""),IF(AND($A$5&gt;=4,$C69&gt;=4),H69&amp;".",""),IF($C69="S",I69&amp;".","")))</f>
        <v>-</v>
      </c>
      <c r="P69" s="42" t="s">
        <v>49</v>
      </c>
      <c r="Q69" s="43"/>
      <c r="R69" s="44" t="e">
        <f aca="false">IF($C69="S",REFERENCIA.Descricao,"(digite a descrição aqui)")</f>
        <v>#VALUE!</v>
      </c>
      <c r="S69" s="45" t="e">
        <f aca="false">REFERENCIA.Unidade</f>
        <v>#VALUE!</v>
      </c>
      <c r="T69" s="46" t="n">
        <f aca="true">OFFSET([1]CÁLCULO!H$15,ROW($T69)-ROW(T$15),0)</f>
        <v>0</v>
      </c>
      <c r="U69" s="47"/>
      <c r="V69" s="48" t="s">
        <v>10</v>
      </c>
      <c r="W69" s="46" t="e">
        <f aca="false">IF($C69="S",ROUND(IF(TIPOORCAMENTO="Proposto",ORÇAMENTO.CustoUnitario*(1+#REF!),ORÇAMENTO.PrecoUnitarioLicitado),15-13*#REF!),0)</f>
        <v>#VALUE!</v>
      </c>
      <c r="X69" s="49" t="e">
        <f aca="false">IF($C69="S",VTOTAL1,IF($C69=0,0,ROUND(SomaAgrup,15-13*#REF!)))</f>
        <v>#VALUE!</v>
      </c>
      <c r="Y69" s="0" t="e">
        <f aca="false">IF(AND($C69="S",$X69&gt;0),IF(ISBLANK(#REF!),"RA",LEFT(#REF!,2)),"")</f>
        <v>#VALUE!</v>
      </c>
      <c r="Z69" s="50" t="e">
        <f aca="true">IF($C69="S",IF($Y69="CP",$X69,IF($Y69="RA",(($X69)*[1]QCI!$AA$3),0)),SomaAgrup)</f>
        <v>#VALUE!</v>
      </c>
      <c r="AA69" s="51" t="e">
        <f aca="true">IF($C69="S",IF($Y69="OU",ROUND($X69,2),0),SomaAgrup)</f>
        <v>#VALUE!</v>
      </c>
    </row>
    <row r="70" customFormat="false" ht="15" hidden="true" customHeight="false" outlineLevel="0" collapsed="false">
      <c r="A70" s="0" t="str">
        <f aca="false">CHOOSE(1+LOG(1+2*(ORÇAMENTO.Nivel="Meta")+4*(ORÇAMENTO.Nivel="Nível 2")+8*(ORÇAMENTO.Nivel="Nível 3")+16*(ORÇAMENTO.Nivel="Nível 4")+32*(ORÇAMENTO.Nivel="Serviço"),2),0,1,2,3,4,"S")</f>
        <v>S</v>
      </c>
      <c r="B70" s="0" t="n">
        <f aca="true">IF(OR(C70="s",C70=0),OFFSET(B70,-1,0),C70)</f>
        <v>2</v>
      </c>
      <c r="C70" s="0" t="str">
        <f aca="true">IF(OFFSET(C70,-1,0)="L",1,IF(OFFSET(C70,-1,0)=1,2,IF(OR(A70="s",A70=0),"S",IF(AND(OFFSET(C70,-1,0)=2,A70=4),3,IF(AND(OR(OFFSET(C70,-1,0)="s",OFFSET(C70,-1,0)=0),A70&lt;&gt;"s",A70&gt;OFFSET(B70,-1,0)),OFFSET(B70,-1,0),A70)))))</f>
        <v>S</v>
      </c>
      <c r="D70" s="0" t="n">
        <f aca="false">IF(OR(C70="S",C70=0),0,IF(ISERROR(K70),J70,SMALL(J70:K70,1)))</f>
        <v>0</v>
      </c>
      <c r="E70" s="0" t="n">
        <f aca="true">IF($C70=1,OFFSET(E70,-1,0)+MAX(1,COUNTIF([1]QCI!$A$13:$A$24,OFFSET([1]ORÇAMENTO!E70,-1,0))),OFFSET(E70,-1,0))</f>
        <v>2</v>
      </c>
      <c r="F70" s="0" t="n">
        <f aca="true">IF($C70=1,0,IF($C70=2,OFFSET(F70,-1,0)+1,OFFSET(F70,-1,0)))</f>
        <v>4</v>
      </c>
      <c r="G70" s="0" t="n">
        <f aca="true">IF(AND($C70&lt;=2,$C70&lt;&gt;0),0,IF($C70=3,OFFSET(G70,-1,0)+1,OFFSET(G70,-1,0)))</f>
        <v>0</v>
      </c>
      <c r="H70" s="0" t="n">
        <f aca="true">IF(AND($C70&lt;=3,$C70&lt;&gt;0),0,IF($C70=4,OFFSET(H70,-1,0)+1,OFFSET(H70,-1,0)))</f>
        <v>0</v>
      </c>
      <c r="I70" s="0" t="e">
        <f aca="true">IF(AND($C70&lt;=4,$C70&lt;&gt;0),0,IF(AND($C70="S",$X70&gt;0),OFFSET(I70,-1,0)+1,OFFSET(I70,-1,0)))</f>
        <v>#VALUE!</v>
      </c>
      <c r="J70" s="0" t="n">
        <f aca="true">IF(OR($C70="S",$C70=0),0,MATCH(0,OFFSET($D70,1,$C70,ROW($C$251)-ROW($C70)),0))</f>
        <v>0</v>
      </c>
      <c r="K70" s="0" t="n">
        <f aca="true">IF(OR($C70="S",$C70=0),0,MATCH(OFFSET($D70,0,$C70)+IF($C70&lt;&gt;1,1,COUNTIF([1]QCI!$A$13:$A$24,[1]ORÇAMENTO!E70)),OFFSET($D70,1,$C70,ROW($C$251)-ROW($C70)),0))</f>
        <v>0</v>
      </c>
      <c r="L70" s="38"/>
      <c r="M70" s="39" t="s">
        <v>7</v>
      </c>
      <c r="N70" s="40" t="str">
        <f aca="false">CHOOSE(1+LOG(1+2*(C70=1)+4*(C70=2)+8*(C70=3)+16*(C70=4)+32*(C70="S"),2),"","Meta","Nível 2","Nível 3","Nível 4","Serviço")</f>
        <v>Serviço</v>
      </c>
      <c r="O70" s="41" t="str">
        <f aca="false">IF(OR($C70=0,$L70=""),"-",CONCATENATE(E70&amp;".",IF(AND($A$5&gt;=2,$C70&gt;=2),F70&amp;".",""),IF(AND($A$5&gt;=3,$C70&gt;=3),G70&amp;".",""),IF(AND($A$5&gt;=4,$C70&gt;=4),H70&amp;".",""),IF($C70="S",I70&amp;".","")))</f>
        <v>-</v>
      </c>
      <c r="P70" s="42" t="s">
        <v>49</v>
      </c>
      <c r="Q70" s="43"/>
      <c r="R70" s="44" t="e">
        <f aca="false">IF($C70="S",REFERENCIA.Descricao,"(digite a descrição aqui)")</f>
        <v>#VALUE!</v>
      </c>
      <c r="S70" s="45" t="e">
        <f aca="false">REFERENCIA.Unidade</f>
        <v>#VALUE!</v>
      </c>
      <c r="T70" s="46" t="n">
        <f aca="true">OFFSET([1]CÁLCULO!H$15,ROW($T70)-ROW(T$15),0)</f>
        <v>0</v>
      </c>
      <c r="U70" s="47"/>
      <c r="V70" s="48" t="s">
        <v>10</v>
      </c>
      <c r="W70" s="46" t="e">
        <f aca="false">IF($C70="S",ROUND(IF(TIPOORCAMENTO="Proposto",ORÇAMENTO.CustoUnitario*(1+#REF!),ORÇAMENTO.PrecoUnitarioLicitado),15-13*#REF!),0)</f>
        <v>#VALUE!</v>
      </c>
      <c r="X70" s="49" t="e">
        <f aca="false">IF($C70="S",VTOTAL1,IF($C70=0,0,ROUND(SomaAgrup,15-13*#REF!)))</f>
        <v>#VALUE!</v>
      </c>
      <c r="Y70" s="0" t="e">
        <f aca="false">IF(AND($C70="S",$X70&gt;0),IF(ISBLANK(#REF!),"RA",LEFT(#REF!,2)),"")</f>
        <v>#VALUE!</v>
      </c>
      <c r="Z70" s="50" t="e">
        <f aca="true">IF($C70="S",IF($Y70="CP",$X70,IF($Y70="RA",(($X70)*[1]QCI!$AA$3),0)),SomaAgrup)</f>
        <v>#VALUE!</v>
      </c>
      <c r="AA70" s="51" t="e">
        <f aca="true">IF($C70="S",IF($Y70="OU",ROUND($X70,2),0),SomaAgrup)</f>
        <v>#VALUE!</v>
      </c>
    </row>
    <row r="71" customFormat="false" ht="15" hidden="true" customHeight="false" outlineLevel="0" collapsed="false">
      <c r="A71" s="0" t="str">
        <f aca="false">CHOOSE(1+LOG(1+2*(ORÇAMENTO.Nivel="Meta")+4*(ORÇAMENTO.Nivel="Nível 2")+8*(ORÇAMENTO.Nivel="Nível 3")+16*(ORÇAMENTO.Nivel="Nível 4")+32*(ORÇAMENTO.Nivel="Serviço"),2),0,1,2,3,4,"S")</f>
        <v>S</v>
      </c>
      <c r="B71" s="0" t="n">
        <f aca="true">IF(OR(C71="s",C71=0),OFFSET(B71,-1,0),C71)</f>
        <v>2</v>
      </c>
      <c r="C71" s="0" t="str">
        <f aca="true">IF(OFFSET(C71,-1,0)="L",1,IF(OFFSET(C71,-1,0)=1,2,IF(OR(A71="s",A71=0),"S",IF(AND(OFFSET(C71,-1,0)=2,A71=4),3,IF(AND(OR(OFFSET(C71,-1,0)="s",OFFSET(C71,-1,0)=0),A71&lt;&gt;"s",A71&gt;OFFSET(B71,-1,0)),OFFSET(B71,-1,0),A71)))))</f>
        <v>S</v>
      </c>
      <c r="D71" s="0" t="n">
        <f aca="false">IF(OR(C71="S",C71=0),0,IF(ISERROR(K71),J71,SMALL(J71:K71,1)))</f>
        <v>0</v>
      </c>
      <c r="E71" s="0" t="n">
        <f aca="true">IF($C71=1,OFFSET(E71,-1,0)+MAX(1,COUNTIF([1]QCI!$A$13:$A$24,OFFSET([1]ORÇAMENTO!E71,-1,0))),OFFSET(E71,-1,0))</f>
        <v>2</v>
      </c>
      <c r="F71" s="0" t="n">
        <f aca="true">IF($C71=1,0,IF($C71=2,OFFSET(F71,-1,0)+1,OFFSET(F71,-1,0)))</f>
        <v>4</v>
      </c>
      <c r="G71" s="0" t="n">
        <f aca="true">IF(AND($C71&lt;=2,$C71&lt;&gt;0),0,IF($C71=3,OFFSET(G71,-1,0)+1,OFFSET(G71,-1,0)))</f>
        <v>0</v>
      </c>
      <c r="H71" s="0" t="n">
        <f aca="true">IF(AND($C71&lt;=3,$C71&lt;&gt;0),0,IF($C71=4,OFFSET(H71,-1,0)+1,OFFSET(H71,-1,0)))</f>
        <v>0</v>
      </c>
      <c r="I71" s="0" t="e">
        <f aca="true">IF(AND($C71&lt;=4,$C71&lt;&gt;0),0,IF(AND($C71="S",$X71&gt;0),OFFSET(I71,-1,0)+1,OFFSET(I71,-1,0)))</f>
        <v>#VALUE!</v>
      </c>
      <c r="J71" s="0" t="n">
        <f aca="true">IF(OR($C71="S",$C71=0),0,MATCH(0,OFFSET($D71,1,$C71,ROW($C$251)-ROW($C71)),0))</f>
        <v>0</v>
      </c>
      <c r="K71" s="0" t="n">
        <f aca="true">IF(OR($C71="S",$C71=0),0,MATCH(OFFSET($D71,0,$C71)+IF($C71&lt;&gt;1,1,COUNTIF([1]QCI!$A$13:$A$24,[1]ORÇAMENTO!E71)),OFFSET($D71,1,$C71,ROW($C$251)-ROW($C71)),0))</f>
        <v>0</v>
      </c>
      <c r="L71" s="38"/>
      <c r="M71" s="39" t="s">
        <v>7</v>
      </c>
      <c r="N71" s="40" t="str">
        <f aca="false">CHOOSE(1+LOG(1+2*(C71=1)+4*(C71=2)+8*(C71=3)+16*(C71=4)+32*(C71="S"),2),"","Meta","Nível 2","Nível 3","Nível 4","Serviço")</f>
        <v>Serviço</v>
      </c>
      <c r="O71" s="41" t="str">
        <f aca="false">IF(OR($C71=0,$L71=""),"-",CONCATENATE(E71&amp;".",IF(AND($A$5&gt;=2,$C71&gt;=2),F71&amp;".",""),IF(AND($A$5&gt;=3,$C71&gt;=3),G71&amp;".",""),IF(AND($A$5&gt;=4,$C71&gt;=4),H71&amp;".",""),IF($C71="S",I71&amp;".","")))</f>
        <v>-</v>
      </c>
      <c r="P71" s="42" t="s">
        <v>49</v>
      </c>
      <c r="Q71" s="43"/>
      <c r="R71" s="44" t="e">
        <f aca="false">IF($C71="S",REFERENCIA.Descricao,"(digite a descrição aqui)")</f>
        <v>#VALUE!</v>
      </c>
      <c r="S71" s="45" t="e">
        <f aca="false">REFERENCIA.Unidade</f>
        <v>#VALUE!</v>
      </c>
      <c r="T71" s="46" t="n">
        <f aca="true">OFFSET([1]CÁLCULO!H$15,ROW($T71)-ROW(T$15),0)</f>
        <v>0</v>
      </c>
      <c r="U71" s="47"/>
      <c r="V71" s="48" t="s">
        <v>10</v>
      </c>
      <c r="W71" s="46" t="e">
        <f aca="false">IF($C71="S",ROUND(IF(TIPOORCAMENTO="Proposto",ORÇAMENTO.CustoUnitario*(1+#REF!),ORÇAMENTO.PrecoUnitarioLicitado),15-13*#REF!),0)</f>
        <v>#VALUE!</v>
      </c>
      <c r="X71" s="49" t="e">
        <f aca="false">IF($C71="S",VTOTAL1,IF($C71=0,0,ROUND(SomaAgrup,15-13*#REF!)))</f>
        <v>#VALUE!</v>
      </c>
      <c r="Y71" s="0" t="e">
        <f aca="false">IF(AND($C71="S",$X71&gt;0),IF(ISBLANK(#REF!),"RA",LEFT(#REF!,2)),"")</f>
        <v>#VALUE!</v>
      </c>
      <c r="Z71" s="50" t="e">
        <f aca="true">IF($C71="S",IF($Y71="CP",$X71,IF($Y71="RA",(($X71)*[1]QCI!$AA$3),0)),SomaAgrup)</f>
        <v>#VALUE!</v>
      </c>
      <c r="AA71" s="51" t="e">
        <f aca="true">IF($C71="S",IF($Y71="OU",ROUND($X71,2),0),SomaAgrup)</f>
        <v>#VALUE!</v>
      </c>
    </row>
    <row r="72" customFormat="false" ht="15" hidden="true" customHeight="false" outlineLevel="0" collapsed="false">
      <c r="A72" s="0" t="str">
        <f aca="false">CHOOSE(1+LOG(1+2*(ORÇAMENTO.Nivel="Meta")+4*(ORÇAMENTO.Nivel="Nível 2")+8*(ORÇAMENTO.Nivel="Nível 3")+16*(ORÇAMENTO.Nivel="Nível 4")+32*(ORÇAMENTO.Nivel="Serviço"),2),0,1,2,3,4,"S")</f>
        <v>S</v>
      </c>
      <c r="B72" s="0" t="n">
        <f aca="true">IF(OR(C72="s",C72=0),OFFSET(B72,-1,0),C72)</f>
        <v>2</v>
      </c>
      <c r="C72" s="0" t="str">
        <f aca="true">IF(OFFSET(C72,-1,0)="L",1,IF(OFFSET(C72,-1,0)=1,2,IF(OR(A72="s",A72=0),"S",IF(AND(OFFSET(C72,-1,0)=2,A72=4),3,IF(AND(OR(OFFSET(C72,-1,0)="s",OFFSET(C72,-1,0)=0),A72&lt;&gt;"s",A72&gt;OFFSET(B72,-1,0)),OFFSET(B72,-1,0),A72)))))</f>
        <v>S</v>
      </c>
      <c r="D72" s="0" t="n">
        <f aca="false">IF(OR(C72="S",C72=0),0,IF(ISERROR(K72),J72,SMALL(J72:K72,1)))</f>
        <v>0</v>
      </c>
      <c r="E72" s="0" t="n">
        <f aca="true">IF($C72=1,OFFSET(E72,-1,0)+MAX(1,COUNTIF([1]QCI!$A$13:$A$24,OFFSET([1]ORÇAMENTO!E72,-1,0))),OFFSET(E72,-1,0))</f>
        <v>2</v>
      </c>
      <c r="F72" s="0" t="n">
        <f aca="true">IF($C72=1,0,IF($C72=2,OFFSET(F72,-1,0)+1,OFFSET(F72,-1,0)))</f>
        <v>4</v>
      </c>
      <c r="G72" s="0" t="n">
        <f aca="true">IF(AND($C72&lt;=2,$C72&lt;&gt;0),0,IF($C72=3,OFFSET(G72,-1,0)+1,OFFSET(G72,-1,0)))</f>
        <v>0</v>
      </c>
      <c r="H72" s="0" t="n">
        <f aca="true">IF(AND($C72&lt;=3,$C72&lt;&gt;0),0,IF($C72=4,OFFSET(H72,-1,0)+1,OFFSET(H72,-1,0)))</f>
        <v>0</v>
      </c>
      <c r="I72" s="0" t="e">
        <f aca="true">IF(AND($C72&lt;=4,$C72&lt;&gt;0),0,IF(AND($C72="S",$X72&gt;0),OFFSET(I72,-1,0)+1,OFFSET(I72,-1,0)))</f>
        <v>#VALUE!</v>
      </c>
      <c r="J72" s="0" t="n">
        <f aca="true">IF(OR($C72="S",$C72=0),0,MATCH(0,OFFSET($D72,1,$C72,ROW($C$251)-ROW($C72)),0))</f>
        <v>0</v>
      </c>
      <c r="K72" s="0" t="n">
        <f aca="true">IF(OR($C72="S",$C72=0),0,MATCH(OFFSET($D72,0,$C72)+IF($C72&lt;&gt;1,1,COUNTIF([1]QCI!$A$13:$A$24,[1]ORÇAMENTO!E72)),OFFSET($D72,1,$C72,ROW($C$251)-ROW($C72)),0))</f>
        <v>0</v>
      </c>
      <c r="L72" s="38"/>
      <c r="M72" s="39" t="s">
        <v>7</v>
      </c>
      <c r="N72" s="40" t="str">
        <f aca="false">CHOOSE(1+LOG(1+2*(C72=1)+4*(C72=2)+8*(C72=3)+16*(C72=4)+32*(C72="S"),2),"","Meta","Nível 2","Nível 3","Nível 4","Serviço")</f>
        <v>Serviço</v>
      </c>
      <c r="O72" s="41" t="str">
        <f aca="false">IF(OR($C72=0,$L72=""),"-",CONCATENATE(E72&amp;".",IF(AND($A$5&gt;=2,$C72&gt;=2),F72&amp;".",""),IF(AND($A$5&gt;=3,$C72&gt;=3),G72&amp;".",""),IF(AND($A$5&gt;=4,$C72&gt;=4),H72&amp;".",""),IF($C72="S",I72&amp;".","")))</f>
        <v>-</v>
      </c>
      <c r="P72" s="42" t="s">
        <v>49</v>
      </c>
      <c r="Q72" s="43"/>
      <c r="R72" s="44" t="e">
        <f aca="false">IF($C72="S",REFERENCIA.Descricao,"(digite a descrição aqui)")</f>
        <v>#VALUE!</v>
      </c>
      <c r="S72" s="45" t="e">
        <f aca="false">REFERENCIA.Unidade</f>
        <v>#VALUE!</v>
      </c>
      <c r="T72" s="46" t="n">
        <f aca="true">OFFSET([1]CÁLCULO!H$15,ROW($T72)-ROW(T$15),0)</f>
        <v>0</v>
      </c>
      <c r="U72" s="47"/>
      <c r="V72" s="48" t="s">
        <v>10</v>
      </c>
      <c r="W72" s="46" t="e">
        <f aca="false">IF($C72="S",ROUND(IF(TIPOORCAMENTO="Proposto",ORÇAMENTO.CustoUnitario*(1+#REF!),ORÇAMENTO.PrecoUnitarioLicitado),15-13*#REF!),0)</f>
        <v>#VALUE!</v>
      </c>
      <c r="X72" s="49" t="e">
        <f aca="false">IF($C72="S",VTOTAL1,IF($C72=0,0,ROUND(SomaAgrup,15-13*#REF!)))</f>
        <v>#VALUE!</v>
      </c>
      <c r="Y72" s="0" t="e">
        <f aca="false">IF(AND($C72="S",$X72&gt;0),IF(ISBLANK(#REF!),"RA",LEFT(#REF!,2)),"")</f>
        <v>#VALUE!</v>
      </c>
      <c r="Z72" s="50" t="e">
        <f aca="true">IF($C72="S",IF($Y72="CP",$X72,IF($Y72="RA",(($X72)*[1]QCI!$AA$3),0)),SomaAgrup)</f>
        <v>#VALUE!</v>
      </c>
      <c r="AA72" s="51" t="e">
        <f aca="true">IF($C72="S",IF($Y72="OU",ROUND($X72,2),0),SomaAgrup)</f>
        <v>#VALUE!</v>
      </c>
    </row>
    <row r="73" customFormat="false" ht="15" hidden="true" customHeight="false" outlineLevel="0" collapsed="false">
      <c r="A73" s="0" t="str">
        <f aca="false">CHOOSE(1+LOG(1+2*(ORÇAMENTO.Nivel="Meta")+4*(ORÇAMENTO.Nivel="Nível 2")+8*(ORÇAMENTO.Nivel="Nível 3")+16*(ORÇAMENTO.Nivel="Nível 4")+32*(ORÇAMENTO.Nivel="Serviço"),2),0,1,2,3,4,"S")</f>
        <v>S</v>
      </c>
      <c r="B73" s="0" t="n">
        <f aca="true">IF(OR(C73="s",C73=0),OFFSET(B73,-1,0),C73)</f>
        <v>2</v>
      </c>
      <c r="C73" s="0" t="str">
        <f aca="true">IF(OFFSET(C73,-1,0)="L",1,IF(OFFSET(C73,-1,0)=1,2,IF(OR(A73="s",A73=0),"S",IF(AND(OFFSET(C73,-1,0)=2,A73=4),3,IF(AND(OR(OFFSET(C73,-1,0)="s",OFFSET(C73,-1,0)=0),A73&lt;&gt;"s",A73&gt;OFFSET(B73,-1,0)),OFFSET(B73,-1,0),A73)))))</f>
        <v>S</v>
      </c>
      <c r="D73" s="0" t="n">
        <f aca="false">IF(OR(C73="S",C73=0),0,IF(ISERROR(K73),J73,SMALL(J73:K73,1)))</f>
        <v>0</v>
      </c>
      <c r="E73" s="0" t="n">
        <f aca="true">IF($C73=1,OFFSET(E73,-1,0)+MAX(1,COUNTIF([1]QCI!$A$13:$A$24,OFFSET([1]ORÇAMENTO!E73,-1,0))),OFFSET(E73,-1,0))</f>
        <v>2</v>
      </c>
      <c r="F73" s="0" t="n">
        <f aca="true">IF($C73=1,0,IF($C73=2,OFFSET(F73,-1,0)+1,OFFSET(F73,-1,0)))</f>
        <v>4</v>
      </c>
      <c r="G73" s="0" t="n">
        <f aca="true">IF(AND($C73&lt;=2,$C73&lt;&gt;0),0,IF($C73=3,OFFSET(G73,-1,0)+1,OFFSET(G73,-1,0)))</f>
        <v>0</v>
      </c>
      <c r="H73" s="0" t="n">
        <f aca="true">IF(AND($C73&lt;=3,$C73&lt;&gt;0),0,IF($C73=4,OFFSET(H73,-1,0)+1,OFFSET(H73,-1,0)))</f>
        <v>0</v>
      </c>
      <c r="I73" s="0" t="e">
        <f aca="true">IF(AND($C73&lt;=4,$C73&lt;&gt;0),0,IF(AND($C73="S",$X73&gt;0),OFFSET(I73,-1,0)+1,OFFSET(I73,-1,0)))</f>
        <v>#VALUE!</v>
      </c>
      <c r="J73" s="0" t="n">
        <f aca="true">IF(OR($C73="S",$C73=0),0,MATCH(0,OFFSET($D73,1,$C73,ROW($C$251)-ROW($C73)),0))</f>
        <v>0</v>
      </c>
      <c r="K73" s="0" t="n">
        <f aca="true">IF(OR($C73="S",$C73=0),0,MATCH(OFFSET($D73,0,$C73)+IF($C73&lt;&gt;1,1,COUNTIF([1]QCI!$A$13:$A$24,[1]ORÇAMENTO!E73)),OFFSET($D73,1,$C73,ROW($C$251)-ROW($C73)),0))</f>
        <v>0</v>
      </c>
      <c r="L73" s="38"/>
      <c r="M73" s="39" t="s">
        <v>7</v>
      </c>
      <c r="N73" s="40" t="str">
        <f aca="false">CHOOSE(1+LOG(1+2*(C73=1)+4*(C73=2)+8*(C73=3)+16*(C73=4)+32*(C73="S"),2),"","Meta","Nível 2","Nível 3","Nível 4","Serviço")</f>
        <v>Serviço</v>
      </c>
      <c r="O73" s="41" t="str">
        <f aca="false">IF(OR($C73=0,$L73=""),"-",CONCATENATE(E73&amp;".",IF(AND($A$5&gt;=2,$C73&gt;=2),F73&amp;".",""),IF(AND($A$5&gt;=3,$C73&gt;=3),G73&amp;".",""),IF(AND($A$5&gt;=4,$C73&gt;=4),H73&amp;".",""),IF($C73="S",I73&amp;".","")))</f>
        <v>-</v>
      </c>
      <c r="P73" s="42" t="s">
        <v>49</v>
      </c>
      <c r="Q73" s="43"/>
      <c r="R73" s="44" t="e">
        <f aca="false">IF($C73="S",REFERENCIA.Descricao,"(digite a descrição aqui)")</f>
        <v>#VALUE!</v>
      </c>
      <c r="S73" s="45" t="e">
        <f aca="false">REFERENCIA.Unidade</f>
        <v>#VALUE!</v>
      </c>
      <c r="T73" s="46" t="n">
        <f aca="true">OFFSET([1]CÁLCULO!H$15,ROW($T73)-ROW(T$15),0)</f>
        <v>0</v>
      </c>
      <c r="U73" s="47"/>
      <c r="V73" s="48" t="s">
        <v>10</v>
      </c>
      <c r="W73" s="46" t="e">
        <f aca="false">IF($C73="S",ROUND(IF(TIPOORCAMENTO="Proposto",ORÇAMENTO.CustoUnitario*(1+#REF!),ORÇAMENTO.PrecoUnitarioLicitado),15-13*#REF!),0)</f>
        <v>#VALUE!</v>
      </c>
      <c r="X73" s="49" t="e">
        <f aca="false">IF($C73="S",VTOTAL1,IF($C73=0,0,ROUND(SomaAgrup,15-13*#REF!)))</f>
        <v>#VALUE!</v>
      </c>
      <c r="Y73" s="0" t="e">
        <f aca="false">IF(AND($C73="S",$X73&gt;0),IF(ISBLANK(#REF!),"RA",LEFT(#REF!,2)),"")</f>
        <v>#VALUE!</v>
      </c>
      <c r="Z73" s="50" t="e">
        <f aca="true">IF($C73="S",IF($Y73="CP",$X73,IF($Y73="RA",(($X73)*[1]QCI!$AA$3),0)),SomaAgrup)</f>
        <v>#VALUE!</v>
      </c>
      <c r="AA73" s="51" t="e">
        <f aca="true">IF($C73="S",IF($Y73="OU",ROUND($X73,2),0),SomaAgrup)</f>
        <v>#VALUE!</v>
      </c>
    </row>
    <row r="74" customFormat="false" ht="15" hidden="true" customHeight="false" outlineLevel="0" collapsed="false">
      <c r="A74" s="0" t="str">
        <f aca="false">CHOOSE(1+LOG(1+2*(ORÇAMENTO.Nivel="Meta")+4*(ORÇAMENTO.Nivel="Nível 2")+8*(ORÇAMENTO.Nivel="Nível 3")+16*(ORÇAMENTO.Nivel="Nível 4")+32*(ORÇAMENTO.Nivel="Serviço"),2),0,1,2,3,4,"S")</f>
        <v>S</v>
      </c>
      <c r="B74" s="0" t="n">
        <f aca="true">IF(OR(C74="s",C74=0),OFFSET(B74,-1,0),C74)</f>
        <v>2</v>
      </c>
      <c r="C74" s="0" t="str">
        <f aca="true">IF(OFFSET(C74,-1,0)="L",1,IF(OFFSET(C74,-1,0)=1,2,IF(OR(A74="s",A74=0),"S",IF(AND(OFFSET(C74,-1,0)=2,A74=4),3,IF(AND(OR(OFFSET(C74,-1,0)="s",OFFSET(C74,-1,0)=0),A74&lt;&gt;"s",A74&gt;OFFSET(B74,-1,0)),OFFSET(B74,-1,0),A74)))))</f>
        <v>S</v>
      </c>
      <c r="D74" s="0" t="n">
        <f aca="false">IF(OR(C74="S",C74=0),0,IF(ISERROR(K74),J74,SMALL(J74:K74,1)))</f>
        <v>0</v>
      </c>
      <c r="E74" s="0" t="n">
        <f aca="true">IF($C74=1,OFFSET(E74,-1,0)+MAX(1,COUNTIF([1]QCI!$A$13:$A$24,OFFSET([1]ORÇAMENTO!E74,-1,0))),OFFSET(E74,-1,0))</f>
        <v>2</v>
      </c>
      <c r="F74" s="0" t="n">
        <f aca="true">IF($C74=1,0,IF($C74=2,OFFSET(F74,-1,0)+1,OFFSET(F74,-1,0)))</f>
        <v>4</v>
      </c>
      <c r="G74" s="0" t="n">
        <f aca="true">IF(AND($C74&lt;=2,$C74&lt;&gt;0),0,IF($C74=3,OFFSET(G74,-1,0)+1,OFFSET(G74,-1,0)))</f>
        <v>0</v>
      </c>
      <c r="H74" s="0" t="n">
        <f aca="true">IF(AND($C74&lt;=3,$C74&lt;&gt;0),0,IF($C74=4,OFFSET(H74,-1,0)+1,OFFSET(H74,-1,0)))</f>
        <v>0</v>
      </c>
      <c r="I74" s="0" t="e">
        <f aca="true">IF(AND($C74&lt;=4,$C74&lt;&gt;0),0,IF(AND($C74="S",$X74&gt;0),OFFSET(I74,-1,0)+1,OFFSET(I74,-1,0)))</f>
        <v>#VALUE!</v>
      </c>
      <c r="J74" s="0" t="n">
        <f aca="true">IF(OR($C74="S",$C74=0),0,MATCH(0,OFFSET($D74,1,$C74,ROW($C$251)-ROW($C74)),0))</f>
        <v>0</v>
      </c>
      <c r="K74" s="0" t="n">
        <f aca="true">IF(OR($C74="S",$C74=0),0,MATCH(OFFSET($D74,0,$C74)+IF($C74&lt;&gt;1,1,COUNTIF([1]QCI!$A$13:$A$24,[1]ORÇAMENTO!E74)),OFFSET($D74,1,$C74,ROW($C$251)-ROW($C74)),0))</f>
        <v>0</v>
      </c>
      <c r="L74" s="38"/>
      <c r="M74" s="39" t="s">
        <v>7</v>
      </c>
      <c r="N74" s="40" t="str">
        <f aca="false">CHOOSE(1+LOG(1+2*(C74=1)+4*(C74=2)+8*(C74=3)+16*(C74=4)+32*(C74="S"),2),"","Meta","Nível 2","Nível 3","Nível 4","Serviço")</f>
        <v>Serviço</v>
      </c>
      <c r="O74" s="41" t="str">
        <f aca="false">IF(OR($C74=0,$L74=""),"-",CONCATENATE(E74&amp;".",IF(AND($A$5&gt;=2,$C74&gt;=2),F74&amp;".",""),IF(AND($A$5&gt;=3,$C74&gt;=3),G74&amp;".",""),IF(AND($A$5&gt;=4,$C74&gt;=4),H74&amp;".",""),IF($C74="S",I74&amp;".","")))</f>
        <v>-</v>
      </c>
      <c r="P74" s="42" t="s">
        <v>49</v>
      </c>
      <c r="Q74" s="43"/>
      <c r="R74" s="44" t="e">
        <f aca="false">IF($C74="S",REFERENCIA.Descricao,"(digite a descrição aqui)")</f>
        <v>#VALUE!</v>
      </c>
      <c r="S74" s="45" t="e">
        <f aca="false">REFERENCIA.Unidade</f>
        <v>#VALUE!</v>
      </c>
      <c r="T74" s="46" t="n">
        <f aca="true">OFFSET([1]CÁLCULO!H$15,ROW($T74)-ROW(T$15),0)</f>
        <v>0</v>
      </c>
      <c r="U74" s="47"/>
      <c r="V74" s="48" t="s">
        <v>10</v>
      </c>
      <c r="W74" s="46" t="e">
        <f aca="false">IF($C74="S",ROUND(IF(TIPOORCAMENTO="Proposto",ORÇAMENTO.CustoUnitario*(1+#REF!),ORÇAMENTO.PrecoUnitarioLicitado),15-13*#REF!),0)</f>
        <v>#VALUE!</v>
      </c>
      <c r="X74" s="49" t="e">
        <f aca="false">IF($C74="S",VTOTAL1,IF($C74=0,0,ROUND(SomaAgrup,15-13*#REF!)))</f>
        <v>#VALUE!</v>
      </c>
      <c r="Y74" s="0" t="e">
        <f aca="false">IF(AND($C74="S",$X74&gt;0),IF(ISBLANK(#REF!),"RA",LEFT(#REF!,2)),"")</f>
        <v>#VALUE!</v>
      </c>
      <c r="Z74" s="50" t="e">
        <f aca="true">IF($C74="S",IF($Y74="CP",$X74,IF($Y74="RA",(($X74)*[1]QCI!$AA$3),0)),SomaAgrup)</f>
        <v>#VALUE!</v>
      </c>
      <c r="AA74" s="51" t="e">
        <f aca="true">IF($C74="S",IF($Y74="OU",ROUND($X74,2),0),SomaAgrup)</f>
        <v>#VALUE!</v>
      </c>
    </row>
    <row r="75" customFormat="false" ht="15" hidden="true" customHeight="false" outlineLevel="0" collapsed="false">
      <c r="A75" s="0" t="str">
        <f aca="false">CHOOSE(1+LOG(1+2*(ORÇAMENTO.Nivel="Meta")+4*(ORÇAMENTO.Nivel="Nível 2")+8*(ORÇAMENTO.Nivel="Nível 3")+16*(ORÇAMENTO.Nivel="Nível 4")+32*(ORÇAMENTO.Nivel="Serviço"),2),0,1,2,3,4,"S")</f>
        <v>S</v>
      </c>
      <c r="B75" s="0" t="n">
        <f aca="true">IF(OR(C75="s",C75=0),OFFSET(B75,-1,0),C75)</f>
        <v>2</v>
      </c>
      <c r="C75" s="0" t="str">
        <f aca="true">IF(OFFSET(C75,-1,0)="L",1,IF(OFFSET(C75,-1,0)=1,2,IF(OR(A75="s",A75=0),"S",IF(AND(OFFSET(C75,-1,0)=2,A75=4),3,IF(AND(OR(OFFSET(C75,-1,0)="s",OFFSET(C75,-1,0)=0),A75&lt;&gt;"s",A75&gt;OFFSET(B75,-1,0)),OFFSET(B75,-1,0),A75)))))</f>
        <v>S</v>
      </c>
      <c r="D75" s="0" t="n">
        <f aca="false">IF(OR(C75="S",C75=0),0,IF(ISERROR(K75),J75,SMALL(J75:K75,1)))</f>
        <v>0</v>
      </c>
      <c r="E75" s="0" t="n">
        <f aca="true">IF($C75=1,OFFSET(E75,-1,0)+MAX(1,COUNTIF([1]QCI!$A$13:$A$24,OFFSET([1]ORÇAMENTO!E75,-1,0))),OFFSET(E75,-1,0))</f>
        <v>2</v>
      </c>
      <c r="F75" s="0" t="n">
        <f aca="true">IF($C75=1,0,IF($C75=2,OFFSET(F75,-1,0)+1,OFFSET(F75,-1,0)))</f>
        <v>4</v>
      </c>
      <c r="G75" s="0" t="n">
        <f aca="true">IF(AND($C75&lt;=2,$C75&lt;&gt;0),0,IF($C75=3,OFFSET(G75,-1,0)+1,OFFSET(G75,-1,0)))</f>
        <v>0</v>
      </c>
      <c r="H75" s="0" t="n">
        <f aca="true">IF(AND($C75&lt;=3,$C75&lt;&gt;0),0,IF($C75=4,OFFSET(H75,-1,0)+1,OFFSET(H75,-1,0)))</f>
        <v>0</v>
      </c>
      <c r="I75" s="0" t="e">
        <f aca="true">IF(AND($C75&lt;=4,$C75&lt;&gt;0),0,IF(AND($C75="S",$X75&gt;0),OFFSET(I75,-1,0)+1,OFFSET(I75,-1,0)))</f>
        <v>#VALUE!</v>
      </c>
      <c r="J75" s="0" t="n">
        <f aca="true">IF(OR($C75="S",$C75=0),0,MATCH(0,OFFSET($D75,1,$C75,ROW($C$251)-ROW($C75)),0))</f>
        <v>0</v>
      </c>
      <c r="K75" s="0" t="n">
        <f aca="true">IF(OR($C75="S",$C75=0),0,MATCH(OFFSET($D75,0,$C75)+IF($C75&lt;&gt;1,1,COUNTIF([1]QCI!$A$13:$A$24,[1]ORÇAMENTO!E75)),OFFSET($D75,1,$C75,ROW($C$251)-ROW($C75)),0))</f>
        <v>0</v>
      </c>
      <c r="L75" s="38"/>
      <c r="M75" s="39" t="s">
        <v>7</v>
      </c>
      <c r="N75" s="40" t="str">
        <f aca="false">CHOOSE(1+LOG(1+2*(C75=1)+4*(C75=2)+8*(C75=3)+16*(C75=4)+32*(C75="S"),2),"","Meta","Nível 2","Nível 3","Nível 4","Serviço")</f>
        <v>Serviço</v>
      </c>
      <c r="O75" s="41" t="str">
        <f aca="false">IF(OR($C75=0,$L75=""),"-",CONCATENATE(E75&amp;".",IF(AND($A$5&gt;=2,$C75&gt;=2),F75&amp;".",""),IF(AND($A$5&gt;=3,$C75&gt;=3),G75&amp;".",""),IF(AND($A$5&gt;=4,$C75&gt;=4),H75&amp;".",""),IF($C75="S",I75&amp;".","")))</f>
        <v>-</v>
      </c>
      <c r="P75" s="42" t="s">
        <v>49</v>
      </c>
      <c r="Q75" s="43"/>
      <c r="R75" s="44" t="e">
        <f aca="false">IF($C75="S",REFERENCIA.Descricao,"(digite a descrição aqui)")</f>
        <v>#VALUE!</v>
      </c>
      <c r="S75" s="45" t="e">
        <f aca="false">REFERENCIA.Unidade</f>
        <v>#VALUE!</v>
      </c>
      <c r="T75" s="46" t="n">
        <f aca="true">OFFSET([1]CÁLCULO!H$15,ROW($T75)-ROW(T$15),0)</f>
        <v>0</v>
      </c>
      <c r="U75" s="47"/>
      <c r="V75" s="48" t="s">
        <v>10</v>
      </c>
      <c r="W75" s="46" t="e">
        <f aca="false">IF($C75="S",ROUND(IF(TIPOORCAMENTO="Proposto",ORÇAMENTO.CustoUnitario*(1+#REF!),ORÇAMENTO.PrecoUnitarioLicitado),15-13*#REF!),0)</f>
        <v>#VALUE!</v>
      </c>
      <c r="X75" s="49" t="e">
        <f aca="false">IF($C75="S",VTOTAL1,IF($C75=0,0,ROUND(SomaAgrup,15-13*#REF!)))</f>
        <v>#VALUE!</v>
      </c>
      <c r="Y75" s="0" t="e">
        <f aca="false">IF(AND($C75="S",$X75&gt;0),IF(ISBLANK(#REF!),"RA",LEFT(#REF!,2)),"")</f>
        <v>#VALUE!</v>
      </c>
      <c r="Z75" s="50" t="e">
        <f aca="true">IF($C75="S",IF($Y75="CP",$X75,IF($Y75="RA",(($X75)*[1]QCI!$AA$3),0)),SomaAgrup)</f>
        <v>#VALUE!</v>
      </c>
      <c r="AA75" s="51" t="e">
        <f aca="true">IF($C75="S",IF($Y75="OU",ROUND($X75,2),0),SomaAgrup)</f>
        <v>#VALUE!</v>
      </c>
    </row>
    <row r="76" customFormat="false" ht="15" hidden="true" customHeight="false" outlineLevel="0" collapsed="false">
      <c r="A76" s="0" t="str">
        <f aca="false">CHOOSE(1+LOG(1+2*(ORÇAMENTO.Nivel="Meta")+4*(ORÇAMENTO.Nivel="Nível 2")+8*(ORÇAMENTO.Nivel="Nível 3")+16*(ORÇAMENTO.Nivel="Nível 4")+32*(ORÇAMENTO.Nivel="Serviço"),2),0,1,2,3,4,"S")</f>
        <v>S</v>
      </c>
      <c r="B76" s="0" t="n">
        <f aca="true">IF(OR(C76="s",C76=0),OFFSET(B76,-1,0),C76)</f>
        <v>2</v>
      </c>
      <c r="C76" s="0" t="str">
        <f aca="true">IF(OFFSET(C76,-1,0)="L",1,IF(OFFSET(C76,-1,0)=1,2,IF(OR(A76="s",A76=0),"S",IF(AND(OFFSET(C76,-1,0)=2,A76=4),3,IF(AND(OR(OFFSET(C76,-1,0)="s",OFFSET(C76,-1,0)=0),A76&lt;&gt;"s",A76&gt;OFFSET(B76,-1,0)),OFFSET(B76,-1,0),A76)))))</f>
        <v>S</v>
      </c>
      <c r="D76" s="0" t="n">
        <f aca="false">IF(OR(C76="S",C76=0),0,IF(ISERROR(K76),J76,SMALL(J76:K76,1)))</f>
        <v>0</v>
      </c>
      <c r="E76" s="0" t="n">
        <f aca="true">IF($C76=1,OFFSET(E76,-1,0)+MAX(1,COUNTIF([1]QCI!$A$13:$A$24,OFFSET([1]ORÇAMENTO!E76,-1,0))),OFFSET(E76,-1,0))</f>
        <v>2</v>
      </c>
      <c r="F76" s="0" t="n">
        <f aca="true">IF($C76=1,0,IF($C76=2,OFFSET(F76,-1,0)+1,OFFSET(F76,-1,0)))</f>
        <v>4</v>
      </c>
      <c r="G76" s="0" t="n">
        <f aca="true">IF(AND($C76&lt;=2,$C76&lt;&gt;0),0,IF($C76=3,OFFSET(G76,-1,0)+1,OFFSET(G76,-1,0)))</f>
        <v>0</v>
      </c>
      <c r="H76" s="0" t="n">
        <f aca="true">IF(AND($C76&lt;=3,$C76&lt;&gt;0),0,IF($C76=4,OFFSET(H76,-1,0)+1,OFFSET(H76,-1,0)))</f>
        <v>0</v>
      </c>
      <c r="I76" s="0" t="e">
        <f aca="true">IF(AND($C76&lt;=4,$C76&lt;&gt;0),0,IF(AND($C76="S",$X76&gt;0),OFFSET(I76,-1,0)+1,OFFSET(I76,-1,0)))</f>
        <v>#VALUE!</v>
      </c>
      <c r="J76" s="0" t="n">
        <f aca="true">IF(OR($C76="S",$C76=0),0,MATCH(0,OFFSET($D76,1,$C76,ROW($C$251)-ROW($C76)),0))</f>
        <v>0</v>
      </c>
      <c r="K76" s="0" t="n">
        <f aca="true">IF(OR($C76="S",$C76=0),0,MATCH(OFFSET($D76,0,$C76)+IF($C76&lt;&gt;1,1,COUNTIF([1]QCI!$A$13:$A$24,[1]ORÇAMENTO!E76)),OFFSET($D76,1,$C76,ROW($C$251)-ROW($C76)),0))</f>
        <v>0</v>
      </c>
      <c r="L76" s="38"/>
      <c r="M76" s="39" t="s">
        <v>7</v>
      </c>
      <c r="N76" s="40" t="str">
        <f aca="false">CHOOSE(1+LOG(1+2*(C76=1)+4*(C76=2)+8*(C76=3)+16*(C76=4)+32*(C76="S"),2),"","Meta","Nível 2","Nível 3","Nível 4","Serviço")</f>
        <v>Serviço</v>
      </c>
      <c r="O76" s="41" t="str">
        <f aca="false">IF(OR($C76=0,$L76=""),"-",CONCATENATE(E76&amp;".",IF(AND($A$5&gt;=2,$C76&gt;=2),F76&amp;".",""),IF(AND($A$5&gt;=3,$C76&gt;=3),G76&amp;".",""),IF(AND($A$5&gt;=4,$C76&gt;=4),H76&amp;".",""),IF($C76="S",I76&amp;".","")))</f>
        <v>-</v>
      </c>
      <c r="P76" s="42" t="s">
        <v>49</v>
      </c>
      <c r="Q76" s="43"/>
      <c r="R76" s="44" t="e">
        <f aca="false">IF($C76="S",REFERENCIA.Descricao,"(digite a descrição aqui)")</f>
        <v>#VALUE!</v>
      </c>
      <c r="S76" s="45" t="e">
        <f aca="false">REFERENCIA.Unidade</f>
        <v>#VALUE!</v>
      </c>
      <c r="T76" s="46" t="n">
        <f aca="true">OFFSET([1]CÁLCULO!H$15,ROW($T76)-ROW(T$15),0)</f>
        <v>0</v>
      </c>
      <c r="U76" s="47"/>
      <c r="V76" s="48" t="s">
        <v>10</v>
      </c>
      <c r="W76" s="46" t="e">
        <f aca="false">IF($C76="S",ROUND(IF(TIPOORCAMENTO="Proposto",ORÇAMENTO.CustoUnitario*(1+#REF!),ORÇAMENTO.PrecoUnitarioLicitado),15-13*#REF!),0)</f>
        <v>#VALUE!</v>
      </c>
      <c r="X76" s="49" t="e">
        <f aca="false">IF($C76="S",VTOTAL1,IF($C76=0,0,ROUND(SomaAgrup,15-13*#REF!)))</f>
        <v>#VALUE!</v>
      </c>
      <c r="Y76" s="0" t="e">
        <f aca="false">IF(AND($C76="S",$X76&gt;0),IF(ISBLANK(#REF!),"RA",LEFT(#REF!,2)),"")</f>
        <v>#VALUE!</v>
      </c>
      <c r="Z76" s="50" t="e">
        <f aca="true">IF($C76="S",IF($Y76="CP",$X76,IF($Y76="RA",(($X76)*[1]QCI!$AA$3),0)),SomaAgrup)</f>
        <v>#VALUE!</v>
      </c>
      <c r="AA76" s="51" t="e">
        <f aca="true">IF($C76="S",IF($Y76="OU",ROUND($X76,2),0),SomaAgrup)</f>
        <v>#VALUE!</v>
      </c>
    </row>
    <row r="77" customFormat="false" ht="15" hidden="true" customHeight="false" outlineLevel="0" collapsed="false">
      <c r="A77" s="0" t="str">
        <f aca="false">CHOOSE(1+LOG(1+2*(ORÇAMENTO.Nivel="Meta")+4*(ORÇAMENTO.Nivel="Nível 2")+8*(ORÇAMENTO.Nivel="Nível 3")+16*(ORÇAMENTO.Nivel="Nível 4")+32*(ORÇAMENTO.Nivel="Serviço"),2),0,1,2,3,4,"S")</f>
        <v>S</v>
      </c>
      <c r="B77" s="0" t="n">
        <f aca="true">IF(OR(C77="s",C77=0),OFFSET(B77,-1,0),C77)</f>
        <v>2</v>
      </c>
      <c r="C77" s="0" t="str">
        <f aca="true">IF(OFFSET(C77,-1,0)="L",1,IF(OFFSET(C77,-1,0)=1,2,IF(OR(A77="s",A77=0),"S",IF(AND(OFFSET(C77,-1,0)=2,A77=4),3,IF(AND(OR(OFFSET(C77,-1,0)="s",OFFSET(C77,-1,0)=0),A77&lt;&gt;"s",A77&gt;OFFSET(B77,-1,0)),OFFSET(B77,-1,0),A77)))))</f>
        <v>S</v>
      </c>
      <c r="D77" s="0" t="n">
        <f aca="false">IF(OR(C77="S",C77=0),0,IF(ISERROR(K77),J77,SMALL(J77:K77,1)))</f>
        <v>0</v>
      </c>
      <c r="E77" s="0" t="n">
        <f aca="true">IF($C77=1,OFFSET(E77,-1,0)+MAX(1,COUNTIF([1]QCI!$A$13:$A$24,OFFSET([1]ORÇAMENTO!E77,-1,0))),OFFSET(E77,-1,0))</f>
        <v>2</v>
      </c>
      <c r="F77" s="0" t="n">
        <f aca="true">IF($C77=1,0,IF($C77=2,OFFSET(F77,-1,0)+1,OFFSET(F77,-1,0)))</f>
        <v>4</v>
      </c>
      <c r="G77" s="0" t="n">
        <f aca="true">IF(AND($C77&lt;=2,$C77&lt;&gt;0),0,IF($C77=3,OFFSET(G77,-1,0)+1,OFFSET(G77,-1,0)))</f>
        <v>0</v>
      </c>
      <c r="H77" s="0" t="n">
        <f aca="true">IF(AND($C77&lt;=3,$C77&lt;&gt;0),0,IF($C77=4,OFFSET(H77,-1,0)+1,OFFSET(H77,-1,0)))</f>
        <v>0</v>
      </c>
      <c r="I77" s="0" t="e">
        <f aca="true">IF(AND($C77&lt;=4,$C77&lt;&gt;0),0,IF(AND($C77="S",$X77&gt;0),OFFSET(I77,-1,0)+1,OFFSET(I77,-1,0)))</f>
        <v>#VALUE!</v>
      </c>
      <c r="J77" s="0" t="n">
        <f aca="true">IF(OR($C77="S",$C77=0),0,MATCH(0,OFFSET($D77,1,$C77,ROW($C$251)-ROW($C77)),0))</f>
        <v>0</v>
      </c>
      <c r="K77" s="0" t="n">
        <f aca="true">IF(OR($C77="S",$C77=0),0,MATCH(OFFSET($D77,0,$C77)+IF($C77&lt;&gt;1,1,COUNTIF([1]QCI!$A$13:$A$24,[1]ORÇAMENTO!E77)),OFFSET($D77,1,$C77,ROW($C$251)-ROW($C77)),0))</f>
        <v>0</v>
      </c>
      <c r="L77" s="38"/>
      <c r="M77" s="39" t="s">
        <v>7</v>
      </c>
      <c r="N77" s="40" t="str">
        <f aca="false">CHOOSE(1+LOG(1+2*(C77=1)+4*(C77=2)+8*(C77=3)+16*(C77=4)+32*(C77="S"),2),"","Meta","Nível 2","Nível 3","Nível 4","Serviço")</f>
        <v>Serviço</v>
      </c>
      <c r="O77" s="41" t="str">
        <f aca="false">IF(OR($C77=0,$L77=""),"-",CONCATENATE(E77&amp;".",IF(AND($A$5&gt;=2,$C77&gt;=2),F77&amp;".",""),IF(AND($A$5&gt;=3,$C77&gt;=3),G77&amp;".",""),IF(AND($A$5&gt;=4,$C77&gt;=4),H77&amp;".",""),IF($C77="S",I77&amp;".","")))</f>
        <v>-</v>
      </c>
      <c r="P77" s="42" t="s">
        <v>49</v>
      </c>
      <c r="Q77" s="43"/>
      <c r="R77" s="44" t="e">
        <f aca="false">IF($C77="S",REFERENCIA.Descricao,"(digite a descrição aqui)")</f>
        <v>#VALUE!</v>
      </c>
      <c r="S77" s="45" t="e">
        <f aca="false">REFERENCIA.Unidade</f>
        <v>#VALUE!</v>
      </c>
      <c r="T77" s="46" t="n">
        <f aca="true">OFFSET([1]CÁLCULO!H$15,ROW($T77)-ROW(T$15),0)</f>
        <v>0</v>
      </c>
      <c r="U77" s="47"/>
      <c r="V77" s="48" t="s">
        <v>10</v>
      </c>
      <c r="W77" s="46" t="e">
        <f aca="false">IF($C77="S",ROUND(IF(TIPOORCAMENTO="Proposto",ORÇAMENTO.CustoUnitario*(1+#REF!),ORÇAMENTO.PrecoUnitarioLicitado),15-13*#REF!),0)</f>
        <v>#VALUE!</v>
      </c>
      <c r="X77" s="49" t="e">
        <f aca="false">IF($C77="S",VTOTAL1,IF($C77=0,0,ROUND(SomaAgrup,15-13*#REF!)))</f>
        <v>#VALUE!</v>
      </c>
      <c r="Y77" s="0" t="e">
        <f aca="false">IF(AND($C77="S",$X77&gt;0),IF(ISBLANK(#REF!),"RA",LEFT(#REF!,2)),"")</f>
        <v>#VALUE!</v>
      </c>
      <c r="Z77" s="50" t="e">
        <f aca="true">IF($C77="S",IF($Y77="CP",$X77,IF($Y77="RA",(($X77)*[1]QCI!$AA$3),0)),SomaAgrup)</f>
        <v>#VALUE!</v>
      </c>
      <c r="AA77" s="51" t="e">
        <f aca="true">IF($C77="S",IF($Y77="OU",ROUND($X77,2),0),SomaAgrup)</f>
        <v>#VALUE!</v>
      </c>
    </row>
    <row r="78" customFormat="false" ht="15" hidden="true" customHeight="false" outlineLevel="0" collapsed="false">
      <c r="A78" s="0" t="str">
        <f aca="false">CHOOSE(1+LOG(1+2*(ORÇAMENTO.Nivel="Meta")+4*(ORÇAMENTO.Nivel="Nível 2")+8*(ORÇAMENTO.Nivel="Nível 3")+16*(ORÇAMENTO.Nivel="Nível 4")+32*(ORÇAMENTO.Nivel="Serviço"),2),0,1,2,3,4,"S")</f>
        <v>S</v>
      </c>
      <c r="B78" s="0" t="n">
        <f aca="true">IF(OR(C78="s",C78=0),OFFSET(B78,-1,0),C78)</f>
        <v>2</v>
      </c>
      <c r="C78" s="0" t="str">
        <f aca="true">IF(OFFSET(C78,-1,0)="L",1,IF(OFFSET(C78,-1,0)=1,2,IF(OR(A78="s",A78=0),"S",IF(AND(OFFSET(C78,-1,0)=2,A78=4),3,IF(AND(OR(OFFSET(C78,-1,0)="s",OFFSET(C78,-1,0)=0),A78&lt;&gt;"s",A78&gt;OFFSET(B78,-1,0)),OFFSET(B78,-1,0),A78)))))</f>
        <v>S</v>
      </c>
      <c r="D78" s="0" t="n">
        <f aca="false">IF(OR(C78="S",C78=0),0,IF(ISERROR(K78),J78,SMALL(J78:K78,1)))</f>
        <v>0</v>
      </c>
      <c r="E78" s="0" t="n">
        <f aca="true">IF($C78=1,OFFSET(E78,-1,0)+MAX(1,COUNTIF([1]QCI!$A$13:$A$24,OFFSET([1]ORÇAMENTO!E78,-1,0))),OFFSET(E78,-1,0))</f>
        <v>2</v>
      </c>
      <c r="F78" s="0" t="n">
        <f aca="true">IF($C78=1,0,IF($C78=2,OFFSET(F78,-1,0)+1,OFFSET(F78,-1,0)))</f>
        <v>4</v>
      </c>
      <c r="G78" s="0" t="n">
        <f aca="true">IF(AND($C78&lt;=2,$C78&lt;&gt;0),0,IF($C78=3,OFFSET(G78,-1,0)+1,OFFSET(G78,-1,0)))</f>
        <v>0</v>
      </c>
      <c r="H78" s="0" t="n">
        <f aca="true">IF(AND($C78&lt;=3,$C78&lt;&gt;0),0,IF($C78=4,OFFSET(H78,-1,0)+1,OFFSET(H78,-1,0)))</f>
        <v>0</v>
      </c>
      <c r="I78" s="0" t="e">
        <f aca="true">IF(AND($C78&lt;=4,$C78&lt;&gt;0),0,IF(AND($C78="S",$X78&gt;0),OFFSET(I78,-1,0)+1,OFFSET(I78,-1,0)))</f>
        <v>#VALUE!</v>
      </c>
      <c r="J78" s="0" t="n">
        <f aca="true">IF(OR($C78="S",$C78=0),0,MATCH(0,OFFSET($D78,1,$C78,ROW($C$251)-ROW($C78)),0))</f>
        <v>0</v>
      </c>
      <c r="K78" s="0" t="n">
        <f aca="true">IF(OR($C78="S",$C78=0),0,MATCH(OFFSET($D78,0,$C78)+IF($C78&lt;&gt;1,1,COUNTIF([1]QCI!$A$13:$A$24,[1]ORÇAMENTO!E78)),OFFSET($D78,1,$C78,ROW($C$251)-ROW($C78)),0))</f>
        <v>0</v>
      </c>
      <c r="L78" s="38"/>
      <c r="M78" s="39" t="s">
        <v>7</v>
      </c>
      <c r="N78" s="40" t="str">
        <f aca="false">CHOOSE(1+LOG(1+2*(C78=1)+4*(C78=2)+8*(C78=3)+16*(C78=4)+32*(C78="S"),2),"","Meta","Nível 2","Nível 3","Nível 4","Serviço")</f>
        <v>Serviço</v>
      </c>
      <c r="O78" s="41" t="str">
        <f aca="false">IF(OR($C78=0,$L78=""),"-",CONCATENATE(E78&amp;".",IF(AND($A$5&gt;=2,$C78&gt;=2),F78&amp;".",""),IF(AND($A$5&gt;=3,$C78&gt;=3),G78&amp;".",""),IF(AND($A$5&gt;=4,$C78&gt;=4),H78&amp;".",""),IF($C78="S",I78&amp;".","")))</f>
        <v>-</v>
      </c>
      <c r="P78" s="42" t="s">
        <v>49</v>
      </c>
      <c r="Q78" s="43"/>
      <c r="R78" s="44" t="e">
        <f aca="false">IF($C78="S",REFERENCIA.Descricao,"(digite a descrição aqui)")</f>
        <v>#VALUE!</v>
      </c>
      <c r="S78" s="45" t="e">
        <f aca="false">REFERENCIA.Unidade</f>
        <v>#VALUE!</v>
      </c>
      <c r="T78" s="46" t="n">
        <f aca="true">OFFSET([1]CÁLCULO!H$15,ROW($T78)-ROW(T$15),0)</f>
        <v>0</v>
      </c>
      <c r="U78" s="47"/>
      <c r="V78" s="48" t="s">
        <v>10</v>
      </c>
      <c r="W78" s="46" t="e">
        <f aca="false">IF($C78="S",ROUND(IF(TIPOORCAMENTO="Proposto",ORÇAMENTO.CustoUnitario*(1+#REF!),ORÇAMENTO.PrecoUnitarioLicitado),15-13*#REF!),0)</f>
        <v>#VALUE!</v>
      </c>
      <c r="X78" s="49" t="e">
        <f aca="false">IF($C78="S",VTOTAL1,IF($C78=0,0,ROUND(SomaAgrup,15-13*#REF!)))</f>
        <v>#VALUE!</v>
      </c>
      <c r="Y78" s="0" t="e">
        <f aca="false">IF(AND($C78="S",$X78&gt;0),IF(ISBLANK(#REF!),"RA",LEFT(#REF!,2)),"")</f>
        <v>#VALUE!</v>
      </c>
      <c r="Z78" s="50" t="e">
        <f aca="true">IF($C78="S",IF($Y78="CP",$X78,IF($Y78="RA",(($X78)*[1]QCI!$AA$3),0)),SomaAgrup)</f>
        <v>#VALUE!</v>
      </c>
      <c r="AA78" s="51" t="e">
        <f aca="true">IF($C78="S",IF($Y78="OU",ROUND($X78,2),0),SomaAgrup)</f>
        <v>#VALUE!</v>
      </c>
    </row>
    <row r="79" customFormat="false" ht="15" hidden="true" customHeight="false" outlineLevel="0" collapsed="false">
      <c r="A79" s="0" t="str">
        <f aca="false">CHOOSE(1+LOG(1+2*(ORÇAMENTO.Nivel="Meta")+4*(ORÇAMENTO.Nivel="Nível 2")+8*(ORÇAMENTO.Nivel="Nível 3")+16*(ORÇAMENTO.Nivel="Nível 4")+32*(ORÇAMENTO.Nivel="Serviço"),2),0,1,2,3,4,"S")</f>
        <v>S</v>
      </c>
      <c r="B79" s="0" t="n">
        <f aca="true">IF(OR(C79="s",C79=0),OFFSET(B79,-1,0),C79)</f>
        <v>2</v>
      </c>
      <c r="C79" s="0" t="str">
        <f aca="true">IF(OFFSET(C79,-1,0)="L",1,IF(OFFSET(C79,-1,0)=1,2,IF(OR(A79="s",A79=0),"S",IF(AND(OFFSET(C79,-1,0)=2,A79=4),3,IF(AND(OR(OFFSET(C79,-1,0)="s",OFFSET(C79,-1,0)=0),A79&lt;&gt;"s",A79&gt;OFFSET(B79,-1,0)),OFFSET(B79,-1,0),A79)))))</f>
        <v>S</v>
      </c>
      <c r="D79" s="0" t="n">
        <f aca="false">IF(OR(C79="S",C79=0),0,IF(ISERROR(K79),J79,SMALL(J79:K79,1)))</f>
        <v>0</v>
      </c>
      <c r="E79" s="0" t="n">
        <f aca="true">IF($C79=1,OFFSET(E79,-1,0)+MAX(1,COUNTIF([1]QCI!$A$13:$A$24,OFFSET([1]ORÇAMENTO!E79,-1,0))),OFFSET(E79,-1,0))</f>
        <v>2</v>
      </c>
      <c r="F79" s="0" t="n">
        <f aca="true">IF($C79=1,0,IF($C79=2,OFFSET(F79,-1,0)+1,OFFSET(F79,-1,0)))</f>
        <v>4</v>
      </c>
      <c r="G79" s="0" t="n">
        <f aca="true">IF(AND($C79&lt;=2,$C79&lt;&gt;0),0,IF($C79=3,OFFSET(G79,-1,0)+1,OFFSET(G79,-1,0)))</f>
        <v>0</v>
      </c>
      <c r="H79" s="0" t="n">
        <f aca="true">IF(AND($C79&lt;=3,$C79&lt;&gt;0),0,IF($C79=4,OFFSET(H79,-1,0)+1,OFFSET(H79,-1,0)))</f>
        <v>0</v>
      </c>
      <c r="I79" s="0" t="e">
        <f aca="true">IF(AND($C79&lt;=4,$C79&lt;&gt;0),0,IF(AND($C79="S",$X79&gt;0),OFFSET(I79,-1,0)+1,OFFSET(I79,-1,0)))</f>
        <v>#VALUE!</v>
      </c>
      <c r="J79" s="0" t="n">
        <f aca="true">IF(OR($C79="S",$C79=0),0,MATCH(0,OFFSET($D79,1,$C79,ROW($C$251)-ROW($C79)),0))</f>
        <v>0</v>
      </c>
      <c r="K79" s="0" t="n">
        <f aca="true">IF(OR($C79="S",$C79=0),0,MATCH(OFFSET($D79,0,$C79)+IF($C79&lt;&gt;1,1,COUNTIF([1]QCI!$A$13:$A$24,[1]ORÇAMENTO!E79)),OFFSET($D79,1,$C79,ROW($C$251)-ROW($C79)),0))</f>
        <v>0</v>
      </c>
      <c r="L79" s="38"/>
      <c r="M79" s="39" t="s">
        <v>7</v>
      </c>
      <c r="N79" s="40" t="str">
        <f aca="false">CHOOSE(1+LOG(1+2*(C79=1)+4*(C79=2)+8*(C79=3)+16*(C79=4)+32*(C79="S"),2),"","Meta","Nível 2","Nível 3","Nível 4","Serviço")</f>
        <v>Serviço</v>
      </c>
      <c r="O79" s="41" t="str">
        <f aca="false">IF(OR($C79=0,$L79=""),"-",CONCATENATE(E79&amp;".",IF(AND($A$5&gt;=2,$C79&gt;=2),F79&amp;".",""),IF(AND($A$5&gt;=3,$C79&gt;=3),G79&amp;".",""),IF(AND($A$5&gt;=4,$C79&gt;=4),H79&amp;".",""),IF($C79="S",I79&amp;".","")))</f>
        <v>-</v>
      </c>
      <c r="P79" s="42" t="s">
        <v>49</v>
      </c>
      <c r="Q79" s="43"/>
      <c r="R79" s="44" t="e">
        <f aca="false">IF($C79="S",REFERENCIA.Descricao,"(digite a descrição aqui)")</f>
        <v>#VALUE!</v>
      </c>
      <c r="S79" s="45" t="e">
        <f aca="false">REFERENCIA.Unidade</f>
        <v>#VALUE!</v>
      </c>
      <c r="T79" s="46" t="n">
        <f aca="true">OFFSET([1]CÁLCULO!H$15,ROW($T79)-ROW(T$15),0)</f>
        <v>0</v>
      </c>
      <c r="U79" s="47"/>
      <c r="V79" s="48" t="s">
        <v>10</v>
      </c>
      <c r="W79" s="46" t="e">
        <f aca="false">IF($C79="S",ROUND(IF(TIPOORCAMENTO="Proposto",ORÇAMENTO.CustoUnitario*(1+#REF!),ORÇAMENTO.PrecoUnitarioLicitado),15-13*#REF!),0)</f>
        <v>#VALUE!</v>
      </c>
      <c r="X79" s="49" t="e">
        <f aca="false">IF($C79="S",VTOTAL1,IF($C79=0,0,ROUND(SomaAgrup,15-13*#REF!)))</f>
        <v>#VALUE!</v>
      </c>
      <c r="Y79" s="0" t="e">
        <f aca="false">IF(AND($C79="S",$X79&gt;0),IF(ISBLANK(#REF!),"RA",LEFT(#REF!,2)),"")</f>
        <v>#VALUE!</v>
      </c>
      <c r="Z79" s="50" t="e">
        <f aca="true">IF($C79="S",IF($Y79="CP",$X79,IF($Y79="RA",(($X79)*[1]QCI!$AA$3),0)),SomaAgrup)</f>
        <v>#VALUE!</v>
      </c>
      <c r="AA79" s="51" t="e">
        <f aca="true">IF($C79="S",IF($Y79="OU",ROUND($X79,2),0),SomaAgrup)</f>
        <v>#VALUE!</v>
      </c>
    </row>
    <row r="80" customFormat="false" ht="15" hidden="true" customHeight="false" outlineLevel="0" collapsed="false">
      <c r="A80" s="0" t="str">
        <f aca="false">CHOOSE(1+LOG(1+2*(ORÇAMENTO.Nivel="Meta")+4*(ORÇAMENTO.Nivel="Nível 2")+8*(ORÇAMENTO.Nivel="Nível 3")+16*(ORÇAMENTO.Nivel="Nível 4")+32*(ORÇAMENTO.Nivel="Serviço"),2),0,1,2,3,4,"S")</f>
        <v>S</v>
      </c>
      <c r="B80" s="0" t="n">
        <f aca="true">IF(OR(C80="s",C80=0),OFFSET(B80,-1,0),C80)</f>
        <v>2</v>
      </c>
      <c r="C80" s="0" t="str">
        <f aca="true">IF(OFFSET(C80,-1,0)="L",1,IF(OFFSET(C80,-1,0)=1,2,IF(OR(A80="s",A80=0),"S",IF(AND(OFFSET(C80,-1,0)=2,A80=4),3,IF(AND(OR(OFFSET(C80,-1,0)="s",OFFSET(C80,-1,0)=0),A80&lt;&gt;"s",A80&gt;OFFSET(B80,-1,0)),OFFSET(B80,-1,0),A80)))))</f>
        <v>S</v>
      </c>
      <c r="D80" s="0" t="n">
        <f aca="false">IF(OR(C80="S",C80=0),0,IF(ISERROR(K80),J80,SMALL(J80:K80,1)))</f>
        <v>0</v>
      </c>
      <c r="E80" s="0" t="n">
        <f aca="true">IF($C80=1,OFFSET(E80,-1,0)+MAX(1,COUNTIF([1]QCI!$A$13:$A$24,OFFSET([1]ORÇAMENTO!E80,-1,0))),OFFSET(E80,-1,0))</f>
        <v>2</v>
      </c>
      <c r="F80" s="0" t="n">
        <f aca="true">IF($C80=1,0,IF($C80=2,OFFSET(F80,-1,0)+1,OFFSET(F80,-1,0)))</f>
        <v>4</v>
      </c>
      <c r="G80" s="0" t="n">
        <f aca="true">IF(AND($C80&lt;=2,$C80&lt;&gt;0),0,IF($C80=3,OFFSET(G80,-1,0)+1,OFFSET(G80,-1,0)))</f>
        <v>0</v>
      </c>
      <c r="H80" s="0" t="n">
        <f aca="true">IF(AND($C80&lt;=3,$C80&lt;&gt;0),0,IF($C80=4,OFFSET(H80,-1,0)+1,OFFSET(H80,-1,0)))</f>
        <v>0</v>
      </c>
      <c r="I80" s="0" t="e">
        <f aca="true">IF(AND($C80&lt;=4,$C80&lt;&gt;0),0,IF(AND($C80="S",$X80&gt;0),OFFSET(I80,-1,0)+1,OFFSET(I80,-1,0)))</f>
        <v>#VALUE!</v>
      </c>
      <c r="J80" s="0" t="n">
        <f aca="true">IF(OR($C80="S",$C80=0),0,MATCH(0,OFFSET($D80,1,$C80,ROW($C$251)-ROW($C80)),0))</f>
        <v>0</v>
      </c>
      <c r="K80" s="0" t="n">
        <f aca="true">IF(OR($C80="S",$C80=0),0,MATCH(OFFSET($D80,0,$C80)+IF($C80&lt;&gt;1,1,COUNTIF([1]QCI!$A$13:$A$24,[1]ORÇAMENTO!E80)),OFFSET($D80,1,$C80,ROW($C$251)-ROW($C80)),0))</f>
        <v>0</v>
      </c>
      <c r="L80" s="38"/>
      <c r="M80" s="39" t="s">
        <v>7</v>
      </c>
      <c r="N80" s="40" t="str">
        <f aca="false">CHOOSE(1+LOG(1+2*(C80=1)+4*(C80=2)+8*(C80=3)+16*(C80=4)+32*(C80="S"),2),"","Meta","Nível 2","Nível 3","Nível 4","Serviço")</f>
        <v>Serviço</v>
      </c>
      <c r="O80" s="41" t="str">
        <f aca="false">IF(OR($C80=0,$L80=""),"-",CONCATENATE(E80&amp;".",IF(AND($A$5&gt;=2,$C80&gt;=2),F80&amp;".",""),IF(AND($A$5&gt;=3,$C80&gt;=3),G80&amp;".",""),IF(AND($A$5&gt;=4,$C80&gt;=4),H80&amp;".",""),IF($C80="S",I80&amp;".","")))</f>
        <v>-</v>
      </c>
      <c r="P80" s="42" t="s">
        <v>49</v>
      </c>
      <c r="Q80" s="43"/>
      <c r="R80" s="44" t="e">
        <f aca="false">IF($C80="S",REFERENCIA.Descricao,"(digite a descrição aqui)")</f>
        <v>#VALUE!</v>
      </c>
      <c r="S80" s="45" t="e">
        <f aca="false">REFERENCIA.Unidade</f>
        <v>#VALUE!</v>
      </c>
      <c r="T80" s="46" t="n">
        <f aca="true">OFFSET([1]CÁLCULO!H$15,ROW($T80)-ROW(T$15),0)</f>
        <v>0</v>
      </c>
      <c r="U80" s="47"/>
      <c r="V80" s="48" t="s">
        <v>10</v>
      </c>
      <c r="W80" s="46" t="e">
        <f aca="false">IF($C80="S",ROUND(IF(TIPOORCAMENTO="Proposto",ORÇAMENTO.CustoUnitario*(1+#REF!),ORÇAMENTO.PrecoUnitarioLicitado),15-13*#REF!),0)</f>
        <v>#VALUE!</v>
      </c>
      <c r="X80" s="49" t="e">
        <f aca="false">IF($C80="S",VTOTAL1,IF($C80=0,0,ROUND(SomaAgrup,15-13*#REF!)))</f>
        <v>#VALUE!</v>
      </c>
      <c r="Y80" s="0" t="e">
        <f aca="false">IF(AND($C80="S",$X80&gt;0),IF(ISBLANK(#REF!),"RA",LEFT(#REF!,2)),"")</f>
        <v>#VALUE!</v>
      </c>
      <c r="Z80" s="50" t="e">
        <f aca="true">IF($C80="S",IF($Y80="CP",$X80,IF($Y80="RA",(($X80)*[1]QCI!$AA$3),0)),SomaAgrup)</f>
        <v>#VALUE!</v>
      </c>
      <c r="AA80" s="51" t="e">
        <f aca="true">IF($C80="S",IF($Y80="OU",ROUND($X80,2),0),SomaAgrup)</f>
        <v>#VALUE!</v>
      </c>
    </row>
    <row r="81" customFormat="false" ht="15" hidden="true" customHeight="false" outlineLevel="0" collapsed="false">
      <c r="A81" s="0" t="str">
        <f aca="false">CHOOSE(1+LOG(1+2*(ORÇAMENTO.Nivel="Meta")+4*(ORÇAMENTO.Nivel="Nível 2")+8*(ORÇAMENTO.Nivel="Nível 3")+16*(ORÇAMENTO.Nivel="Nível 4")+32*(ORÇAMENTO.Nivel="Serviço"),2),0,1,2,3,4,"S")</f>
        <v>S</v>
      </c>
      <c r="B81" s="0" t="n">
        <f aca="true">IF(OR(C81="s",C81=0),OFFSET(B81,-1,0),C81)</f>
        <v>2</v>
      </c>
      <c r="C81" s="0" t="str">
        <f aca="true">IF(OFFSET(C81,-1,0)="L",1,IF(OFFSET(C81,-1,0)=1,2,IF(OR(A81="s",A81=0),"S",IF(AND(OFFSET(C81,-1,0)=2,A81=4),3,IF(AND(OR(OFFSET(C81,-1,0)="s",OFFSET(C81,-1,0)=0),A81&lt;&gt;"s",A81&gt;OFFSET(B81,-1,0)),OFFSET(B81,-1,0),A81)))))</f>
        <v>S</v>
      </c>
      <c r="D81" s="0" t="n">
        <f aca="false">IF(OR(C81="S",C81=0),0,IF(ISERROR(K81),J81,SMALL(J81:K81,1)))</f>
        <v>0</v>
      </c>
      <c r="E81" s="0" t="n">
        <f aca="true">IF($C81=1,OFFSET(E81,-1,0)+MAX(1,COUNTIF([1]QCI!$A$13:$A$24,OFFSET([1]ORÇAMENTO!E81,-1,0))),OFFSET(E81,-1,0))</f>
        <v>2</v>
      </c>
      <c r="F81" s="0" t="n">
        <f aca="true">IF($C81=1,0,IF($C81=2,OFFSET(F81,-1,0)+1,OFFSET(F81,-1,0)))</f>
        <v>4</v>
      </c>
      <c r="G81" s="0" t="n">
        <f aca="true">IF(AND($C81&lt;=2,$C81&lt;&gt;0),0,IF($C81=3,OFFSET(G81,-1,0)+1,OFFSET(G81,-1,0)))</f>
        <v>0</v>
      </c>
      <c r="H81" s="0" t="n">
        <f aca="true">IF(AND($C81&lt;=3,$C81&lt;&gt;0),0,IF($C81=4,OFFSET(H81,-1,0)+1,OFFSET(H81,-1,0)))</f>
        <v>0</v>
      </c>
      <c r="I81" s="0" t="e">
        <f aca="true">IF(AND($C81&lt;=4,$C81&lt;&gt;0),0,IF(AND($C81="S",$X81&gt;0),OFFSET(I81,-1,0)+1,OFFSET(I81,-1,0)))</f>
        <v>#VALUE!</v>
      </c>
      <c r="J81" s="0" t="n">
        <f aca="true">IF(OR($C81="S",$C81=0),0,MATCH(0,OFFSET($D81,1,$C81,ROW($C$251)-ROW($C81)),0))</f>
        <v>0</v>
      </c>
      <c r="K81" s="0" t="n">
        <f aca="true">IF(OR($C81="S",$C81=0),0,MATCH(OFFSET($D81,0,$C81)+IF($C81&lt;&gt;1,1,COUNTIF([1]QCI!$A$13:$A$24,[1]ORÇAMENTO!E81)),OFFSET($D81,1,$C81,ROW($C$251)-ROW($C81)),0))</f>
        <v>0</v>
      </c>
      <c r="L81" s="38"/>
      <c r="M81" s="39" t="s">
        <v>7</v>
      </c>
      <c r="N81" s="40" t="str">
        <f aca="false">CHOOSE(1+LOG(1+2*(C81=1)+4*(C81=2)+8*(C81=3)+16*(C81=4)+32*(C81="S"),2),"","Meta","Nível 2","Nível 3","Nível 4","Serviço")</f>
        <v>Serviço</v>
      </c>
      <c r="O81" s="41" t="str">
        <f aca="false">IF(OR($C81=0,$L81=""),"-",CONCATENATE(E81&amp;".",IF(AND($A$5&gt;=2,$C81&gt;=2),F81&amp;".",""),IF(AND($A$5&gt;=3,$C81&gt;=3),G81&amp;".",""),IF(AND($A$5&gt;=4,$C81&gt;=4),H81&amp;".",""),IF($C81="S",I81&amp;".","")))</f>
        <v>-</v>
      </c>
      <c r="P81" s="42" t="s">
        <v>49</v>
      </c>
      <c r="Q81" s="43"/>
      <c r="R81" s="44" t="e">
        <f aca="false">IF($C81="S",REFERENCIA.Descricao,"(digite a descrição aqui)")</f>
        <v>#VALUE!</v>
      </c>
      <c r="S81" s="45" t="e">
        <f aca="false">REFERENCIA.Unidade</f>
        <v>#VALUE!</v>
      </c>
      <c r="T81" s="46" t="n">
        <f aca="true">OFFSET([1]CÁLCULO!H$15,ROW($T81)-ROW(T$15),0)</f>
        <v>0</v>
      </c>
      <c r="U81" s="47"/>
      <c r="V81" s="48" t="s">
        <v>10</v>
      </c>
      <c r="W81" s="46" t="e">
        <f aca="false">IF($C81="S",ROUND(IF(TIPOORCAMENTO="Proposto",ORÇAMENTO.CustoUnitario*(1+#REF!),ORÇAMENTO.PrecoUnitarioLicitado),15-13*#REF!),0)</f>
        <v>#VALUE!</v>
      </c>
      <c r="X81" s="49" t="e">
        <f aca="false">IF($C81="S",VTOTAL1,IF($C81=0,0,ROUND(SomaAgrup,15-13*#REF!)))</f>
        <v>#VALUE!</v>
      </c>
      <c r="Y81" s="0" t="e">
        <f aca="false">IF(AND($C81="S",$X81&gt;0),IF(ISBLANK(#REF!),"RA",LEFT(#REF!,2)),"")</f>
        <v>#VALUE!</v>
      </c>
      <c r="Z81" s="50" t="e">
        <f aca="true">IF($C81="S",IF($Y81="CP",$X81,IF($Y81="RA",(($X81)*[1]QCI!$AA$3),0)),SomaAgrup)</f>
        <v>#VALUE!</v>
      </c>
      <c r="AA81" s="51" t="e">
        <f aca="true">IF($C81="S",IF($Y81="OU",ROUND($X81,2),0),SomaAgrup)</f>
        <v>#VALUE!</v>
      </c>
    </row>
    <row r="82" customFormat="false" ht="15" hidden="true" customHeight="false" outlineLevel="0" collapsed="false">
      <c r="A82" s="0" t="str">
        <f aca="false">CHOOSE(1+LOG(1+2*(ORÇAMENTO.Nivel="Meta")+4*(ORÇAMENTO.Nivel="Nível 2")+8*(ORÇAMENTO.Nivel="Nível 3")+16*(ORÇAMENTO.Nivel="Nível 4")+32*(ORÇAMENTO.Nivel="Serviço"),2),0,1,2,3,4,"S")</f>
        <v>S</v>
      </c>
      <c r="B82" s="0" t="n">
        <f aca="true">IF(OR(C82="s",C82=0),OFFSET(B82,-1,0),C82)</f>
        <v>2</v>
      </c>
      <c r="C82" s="0" t="str">
        <f aca="true">IF(OFFSET(C82,-1,0)="L",1,IF(OFFSET(C82,-1,0)=1,2,IF(OR(A82="s",A82=0),"S",IF(AND(OFFSET(C82,-1,0)=2,A82=4),3,IF(AND(OR(OFFSET(C82,-1,0)="s",OFFSET(C82,-1,0)=0),A82&lt;&gt;"s",A82&gt;OFFSET(B82,-1,0)),OFFSET(B82,-1,0),A82)))))</f>
        <v>S</v>
      </c>
      <c r="D82" s="0" t="n">
        <f aca="false">IF(OR(C82="S",C82=0),0,IF(ISERROR(K82),J82,SMALL(J82:K82,1)))</f>
        <v>0</v>
      </c>
      <c r="E82" s="0" t="n">
        <f aca="true">IF($C82=1,OFFSET(E82,-1,0)+MAX(1,COUNTIF([1]QCI!$A$13:$A$24,OFFSET([1]ORÇAMENTO!E82,-1,0))),OFFSET(E82,-1,0))</f>
        <v>2</v>
      </c>
      <c r="F82" s="0" t="n">
        <f aca="true">IF($C82=1,0,IF($C82=2,OFFSET(F82,-1,0)+1,OFFSET(F82,-1,0)))</f>
        <v>4</v>
      </c>
      <c r="G82" s="0" t="n">
        <f aca="true">IF(AND($C82&lt;=2,$C82&lt;&gt;0),0,IF($C82=3,OFFSET(G82,-1,0)+1,OFFSET(G82,-1,0)))</f>
        <v>0</v>
      </c>
      <c r="H82" s="0" t="n">
        <f aca="true">IF(AND($C82&lt;=3,$C82&lt;&gt;0),0,IF($C82=4,OFFSET(H82,-1,0)+1,OFFSET(H82,-1,0)))</f>
        <v>0</v>
      </c>
      <c r="I82" s="0" t="e">
        <f aca="true">IF(AND($C82&lt;=4,$C82&lt;&gt;0),0,IF(AND($C82="S",$X82&gt;0),OFFSET(I82,-1,0)+1,OFFSET(I82,-1,0)))</f>
        <v>#VALUE!</v>
      </c>
      <c r="J82" s="0" t="n">
        <f aca="true">IF(OR($C82="S",$C82=0),0,MATCH(0,OFFSET($D82,1,$C82,ROW($C$251)-ROW($C82)),0))</f>
        <v>0</v>
      </c>
      <c r="K82" s="0" t="n">
        <f aca="true">IF(OR($C82="S",$C82=0),0,MATCH(OFFSET($D82,0,$C82)+IF($C82&lt;&gt;1,1,COUNTIF([1]QCI!$A$13:$A$24,[1]ORÇAMENTO!E82)),OFFSET($D82,1,$C82,ROW($C$251)-ROW($C82)),0))</f>
        <v>0</v>
      </c>
      <c r="L82" s="38"/>
      <c r="M82" s="39" t="s">
        <v>7</v>
      </c>
      <c r="N82" s="40" t="str">
        <f aca="false">CHOOSE(1+LOG(1+2*(C82=1)+4*(C82=2)+8*(C82=3)+16*(C82=4)+32*(C82="S"),2),"","Meta","Nível 2","Nível 3","Nível 4","Serviço")</f>
        <v>Serviço</v>
      </c>
      <c r="O82" s="41" t="str">
        <f aca="false">IF(OR($C82=0,$L82=""),"-",CONCATENATE(E82&amp;".",IF(AND($A$5&gt;=2,$C82&gt;=2),F82&amp;".",""),IF(AND($A$5&gt;=3,$C82&gt;=3),G82&amp;".",""),IF(AND($A$5&gt;=4,$C82&gt;=4),H82&amp;".",""),IF($C82="S",I82&amp;".","")))</f>
        <v>-</v>
      </c>
      <c r="P82" s="42" t="s">
        <v>49</v>
      </c>
      <c r="Q82" s="43"/>
      <c r="R82" s="44" t="e">
        <f aca="false">IF($C82="S",REFERENCIA.Descricao,"(digite a descrição aqui)")</f>
        <v>#VALUE!</v>
      </c>
      <c r="S82" s="45" t="e">
        <f aca="false">REFERENCIA.Unidade</f>
        <v>#VALUE!</v>
      </c>
      <c r="T82" s="46" t="n">
        <f aca="true">OFFSET([1]CÁLCULO!H$15,ROW($T82)-ROW(T$15),0)</f>
        <v>0</v>
      </c>
      <c r="U82" s="47"/>
      <c r="V82" s="48" t="s">
        <v>10</v>
      </c>
      <c r="W82" s="46" t="e">
        <f aca="false">IF($C82="S",ROUND(IF(TIPOORCAMENTO="Proposto",ORÇAMENTO.CustoUnitario*(1+#REF!),ORÇAMENTO.PrecoUnitarioLicitado),15-13*#REF!),0)</f>
        <v>#VALUE!</v>
      </c>
      <c r="X82" s="49" t="e">
        <f aca="false">IF($C82="S",VTOTAL1,IF($C82=0,0,ROUND(SomaAgrup,15-13*#REF!)))</f>
        <v>#VALUE!</v>
      </c>
      <c r="Y82" s="0" t="e">
        <f aca="false">IF(AND($C82="S",$X82&gt;0),IF(ISBLANK(#REF!),"RA",LEFT(#REF!,2)),"")</f>
        <v>#VALUE!</v>
      </c>
      <c r="Z82" s="50" t="e">
        <f aca="true">IF($C82="S",IF($Y82="CP",$X82,IF($Y82="RA",(($X82)*[1]QCI!$AA$3),0)),SomaAgrup)</f>
        <v>#VALUE!</v>
      </c>
      <c r="AA82" s="51" t="e">
        <f aca="true">IF($C82="S",IF($Y82="OU",ROUND($X82,2),0),SomaAgrup)</f>
        <v>#VALUE!</v>
      </c>
    </row>
    <row r="83" customFormat="false" ht="15" hidden="true" customHeight="false" outlineLevel="0" collapsed="false">
      <c r="A83" s="0" t="str">
        <f aca="false">CHOOSE(1+LOG(1+2*(ORÇAMENTO.Nivel="Meta")+4*(ORÇAMENTO.Nivel="Nível 2")+8*(ORÇAMENTO.Nivel="Nível 3")+16*(ORÇAMENTO.Nivel="Nível 4")+32*(ORÇAMENTO.Nivel="Serviço"),2),0,1,2,3,4,"S")</f>
        <v>S</v>
      </c>
      <c r="B83" s="0" t="n">
        <f aca="true">IF(OR(C83="s",C83=0),OFFSET(B83,-1,0),C83)</f>
        <v>2</v>
      </c>
      <c r="C83" s="0" t="str">
        <f aca="true">IF(OFFSET(C83,-1,0)="L",1,IF(OFFSET(C83,-1,0)=1,2,IF(OR(A83="s",A83=0),"S",IF(AND(OFFSET(C83,-1,0)=2,A83=4),3,IF(AND(OR(OFFSET(C83,-1,0)="s",OFFSET(C83,-1,0)=0),A83&lt;&gt;"s",A83&gt;OFFSET(B83,-1,0)),OFFSET(B83,-1,0),A83)))))</f>
        <v>S</v>
      </c>
      <c r="D83" s="0" t="n">
        <f aca="false">IF(OR(C83="S",C83=0),0,IF(ISERROR(K83),J83,SMALL(J83:K83,1)))</f>
        <v>0</v>
      </c>
      <c r="E83" s="0" t="n">
        <f aca="true">IF($C83=1,OFFSET(E83,-1,0)+MAX(1,COUNTIF([1]QCI!$A$13:$A$24,OFFSET([1]ORÇAMENTO!E83,-1,0))),OFFSET(E83,-1,0))</f>
        <v>2</v>
      </c>
      <c r="F83" s="0" t="n">
        <f aca="true">IF($C83=1,0,IF($C83=2,OFFSET(F83,-1,0)+1,OFFSET(F83,-1,0)))</f>
        <v>4</v>
      </c>
      <c r="G83" s="0" t="n">
        <f aca="true">IF(AND($C83&lt;=2,$C83&lt;&gt;0),0,IF($C83=3,OFFSET(G83,-1,0)+1,OFFSET(G83,-1,0)))</f>
        <v>0</v>
      </c>
      <c r="H83" s="0" t="n">
        <f aca="true">IF(AND($C83&lt;=3,$C83&lt;&gt;0),0,IF($C83=4,OFFSET(H83,-1,0)+1,OFFSET(H83,-1,0)))</f>
        <v>0</v>
      </c>
      <c r="I83" s="0" t="e">
        <f aca="true">IF(AND($C83&lt;=4,$C83&lt;&gt;0),0,IF(AND($C83="S",$X83&gt;0),OFFSET(I83,-1,0)+1,OFFSET(I83,-1,0)))</f>
        <v>#VALUE!</v>
      </c>
      <c r="J83" s="0" t="n">
        <f aca="true">IF(OR($C83="S",$C83=0),0,MATCH(0,OFFSET($D83,1,$C83,ROW($C$251)-ROW($C83)),0))</f>
        <v>0</v>
      </c>
      <c r="K83" s="0" t="n">
        <f aca="true">IF(OR($C83="S",$C83=0),0,MATCH(OFFSET($D83,0,$C83)+IF($C83&lt;&gt;1,1,COUNTIF([1]QCI!$A$13:$A$24,[1]ORÇAMENTO!E83)),OFFSET($D83,1,$C83,ROW($C$251)-ROW($C83)),0))</f>
        <v>0</v>
      </c>
      <c r="L83" s="38"/>
      <c r="M83" s="39" t="s">
        <v>7</v>
      </c>
      <c r="N83" s="40" t="str">
        <f aca="false">CHOOSE(1+LOG(1+2*(C83=1)+4*(C83=2)+8*(C83=3)+16*(C83=4)+32*(C83="S"),2),"","Meta","Nível 2","Nível 3","Nível 4","Serviço")</f>
        <v>Serviço</v>
      </c>
      <c r="O83" s="41" t="str">
        <f aca="false">IF(OR($C83=0,$L83=""),"-",CONCATENATE(E83&amp;".",IF(AND($A$5&gt;=2,$C83&gt;=2),F83&amp;".",""),IF(AND($A$5&gt;=3,$C83&gt;=3),G83&amp;".",""),IF(AND($A$5&gt;=4,$C83&gt;=4),H83&amp;".",""),IF($C83="S",I83&amp;".","")))</f>
        <v>-</v>
      </c>
      <c r="P83" s="42" t="s">
        <v>49</v>
      </c>
      <c r="Q83" s="43"/>
      <c r="R83" s="44" t="e">
        <f aca="false">IF($C83="S",REFERENCIA.Descricao,"(digite a descrição aqui)")</f>
        <v>#VALUE!</v>
      </c>
      <c r="S83" s="45" t="e">
        <f aca="false">REFERENCIA.Unidade</f>
        <v>#VALUE!</v>
      </c>
      <c r="T83" s="46" t="n">
        <f aca="true">OFFSET([1]CÁLCULO!H$15,ROW($T83)-ROW(T$15),0)</f>
        <v>0</v>
      </c>
      <c r="U83" s="47"/>
      <c r="V83" s="48" t="s">
        <v>10</v>
      </c>
      <c r="W83" s="46" t="e">
        <f aca="false">IF($C83="S",ROUND(IF(TIPOORCAMENTO="Proposto",ORÇAMENTO.CustoUnitario*(1+#REF!),ORÇAMENTO.PrecoUnitarioLicitado),15-13*#REF!),0)</f>
        <v>#VALUE!</v>
      </c>
      <c r="X83" s="49" t="e">
        <f aca="false">IF($C83="S",VTOTAL1,IF($C83=0,0,ROUND(SomaAgrup,15-13*#REF!)))</f>
        <v>#VALUE!</v>
      </c>
      <c r="Y83" s="0" t="e">
        <f aca="false">IF(AND($C83="S",$X83&gt;0),IF(ISBLANK(#REF!),"RA",LEFT(#REF!,2)),"")</f>
        <v>#VALUE!</v>
      </c>
      <c r="Z83" s="50" t="e">
        <f aca="true">IF($C83="S",IF($Y83="CP",$X83,IF($Y83="RA",(($X83)*[1]QCI!$AA$3),0)),SomaAgrup)</f>
        <v>#VALUE!</v>
      </c>
      <c r="AA83" s="51" t="e">
        <f aca="true">IF($C83="S",IF($Y83="OU",ROUND($X83,2),0),SomaAgrup)</f>
        <v>#VALUE!</v>
      </c>
    </row>
    <row r="84" customFormat="false" ht="15" hidden="true" customHeight="false" outlineLevel="0" collapsed="false">
      <c r="A84" s="0" t="str">
        <f aca="false">CHOOSE(1+LOG(1+2*(ORÇAMENTO.Nivel="Meta")+4*(ORÇAMENTO.Nivel="Nível 2")+8*(ORÇAMENTO.Nivel="Nível 3")+16*(ORÇAMENTO.Nivel="Nível 4")+32*(ORÇAMENTO.Nivel="Serviço"),2),0,1,2,3,4,"S")</f>
        <v>S</v>
      </c>
      <c r="B84" s="0" t="n">
        <f aca="true">IF(OR(C84="s",C84=0),OFFSET(B84,-1,0),C84)</f>
        <v>2</v>
      </c>
      <c r="C84" s="0" t="str">
        <f aca="true">IF(OFFSET(C84,-1,0)="L",1,IF(OFFSET(C84,-1,0)=1,2,IF(OR(A84="s",A84=0),"S",IF(AND(OFFSET(C84,-1,0)=2,A84=4),3,IF(AND(OR(OFFSET(C84,-1,0)="s",OFFSET(C84,-1,0)=0),A84&lt;&gt;"s",A84&gt;OFFSET(B84,-1,0)),OFFSET(B84,-1,0),A84)))))</f>
        <v>S</v>
      </c>
      <c r="D84" s="0" t="n">
        <f aca="false">IF(OR(C84="S",C84=0),0,IF(ISERROR(K84),J84,SMALL(J84:K84,1)))</f>
        <v>0</v>
      </c>
      <c r="E84" s="0" t="n">
        <f aca="true">IF($C84=1,OFFSET(E84,-1,0)+MAX(1,COUNTIF([1]QCI!$A$13:$A$24,OFFSET([1]ORÇAMENTO!E84,-1,0))),OFFSET(E84,-1,0))</f>
        <v>2</v>
      </c>
      <c r="F84" s="0" t="n">
        <f aca="true">IF($C84=1,0,IF($C84=2,OFFSET(F84,-1,0)+1,OFFSET(F84,-1,0)))</f>
        <v>4</v>
      </c>
      <c r="G84" s="0" t="n">
        <f aca="true">IF(AND($C84&lt;=2,$C84&lt;&gt;0),0,IF($C84=3,OFFSET(G84,-1,0)+1,OFFSET(G84,-1,0)))</f>
        <v>0</v>
      </c>
      <c r="H84" s="0" t="n">
        <f aca="true">IF(AND($C84&lt;=3,$C84&lt;&gt;0),0,IF($C84=4,OFFSET(H84,-1,0)+1,OFFSET(H84,-1,0)))</f>
        <v>0</v>
      </c>
      <c r="I84" s="0" t="e">
        <f aca="true">IF(AND($C84&lt;=4,$C84&lt;&gt;0),0,IF(AND($C84="S",$X84&gt;0),OFFSET(I84,-1,0)+1,OFFSET(I84,-1,0)))</f>
        <v>#VALUE!</v>
      </c>
      <c r="J84" s="0" t="n">
        <f aca="true">IF(OR($C84="S",$C84=0),0,MATCH(0,OFFSET($D84,1,$C84,ROW($C$251)-ROW($C84)),0))</f>
        <v>0</v>
      </c>
      <c r="K84" s="0" t="n">
        <f aca="true">IF(OR($C84="S",$C84=0),0,MATCH(OFFSET($D84,0,$C84)+IF($C84&lt;&gt;1,1,COUNTIF([1]QCI!$A$13:$A$24,[1]ORÇAMENTO!E84)),OFFSET($D84,1,$C84,ROW($C$251)-ROW($C84)),0))</f>
        <v>0</v>
      </c>
      <c r="L84" s="38"/>
      <c r="M84" s="39" t="s">
        <v>7</v>
      </c>
      <c r="N84" s="40" t="str">
        <f aca="false">CHOOSE(1+LOG(1+2*(C84=1)+4*(C84=2)+8*(C84=3)+16*(C84=4)+32*(C84="S"),2),"","Meta","Nível 2","Nível 3","Nível 4","Serviço")</f>
        <v>Serviço</v>
      </c>
      <c r="O84" s="41" t="str">
        <f aca="false">IF(OR($C84=0,$L84=""),"-",CONCATENATE(E84&amp;".",IF(AND($A$5&gt;=2,$C84&gt;=2),F84&amp;".",""),IF(AND($A$5&gt;=3,$C84&gt;=3),G84&amp;".",""),IF(AND($A$5&gt;=4,$C84&gt;=4),H84&amp;".",""),IF($C84="S",I84&amp;".","")))</f>
        <v>-</v>
      </c>
      <c r="P84" s="42" t="s">
        <v>49</v>
      </c>
      <c r="Q84" s="43"/>
      <c r="R84" s="44" t="e">
        <f aca="false">IF($C84="S",REFERENCIA.Descricao,"(digite a descrição aqui)")</f>
        <v>#VALUE!</v>
      </c>
      <c r="S84" s="45" t="e">
        <f aca="false">REFERENCIA.Unidade</f>
        <v>#VALUE!</v>
      </c>
      <c r="T84" s="46" t="n">
        <f aca="true">OFFSET([1]CÁLCULO!H$15,ROW($T84)-ROW(T$15),0)</f>
        <v>0</v>
      </c>
      <c r="U84" s="47"/>
      <c r="V84" s="48" t="s">
        <v>10</v>
      </c>
      <c r="W84" s="46" t="e">
        <f aca="false">IF($C84="S",ROUND(IF(TIPOORCAMENTO="Proposto",ORÇAMENTO.CustoUnitario*(1+#REF!),ORÇAMENTO.PrecoUnitarioLicitado),15-13*#REF!),0)</f>
        <v>#VALUE!</v>
      </c>
      <c r="X84" s="49" t="e">
        <f aca="false">IF($C84="S",VTOTAL1,IF($C84=0,0,ROUND(SomaAgrup,15-13*#REF!)))</f>
        <v>#VALUE!</v>
      </c>
      <c r="Y84" s="0" t="e">
        <f aca="false">IF(AND($C84="S",$X84&gt;0),IF(ISBLANK(#REF!),"RA",LEFT(#REF!,2)),"")</f>
        <v>#VALUE!</v>
      </c>
      <c r="Z84" s="50" t="e">
        <f aca="true">IF($C84="S",IF($Y84="CP",$X84,IF($Y84="RA",(($X84)*[1]QCI!$AA$3),0)),SomaAgrup)</f>
        <v>#VALUE!</v>
      </c>
      <c r="AA84" s="51" t="e">
        <f aca="true">IF($C84="S",IF($Y84="OU",ROUND($X84,2),0),SomaAgrup)</f>
        <v>#VALUE!</v>
      </c>
    </row>
    <row r="85" customFormat="false" ht="15" hidden="true" customHeight="false" outlineLevel="0" collapsed="false">
      <c r="A85" s="0" t="str">
        <f aca="false">CHOOSE(1+LOG(1+2*(ORÇAMENTO.Nivel="Meta")+4*(ORÇAMENTO.Nivel="Nível 2")+8*(ORÇAMENTO.Nivel="Nível 3")+16*(ORÇAMENTO.Nivel="Nível 4")+32*(ORÇAMENTO.Nivel="Serviço"),2),0,1,2,3,4,"S")</f>
        <v>S</v>
      </c>
      <c r="B85" s="0" t="n">
        <f aca="true">IF(OR(C85="s",C85=0),OFFSET(B85,-1,0),C85)</f>
        <v>2</v>
      </c>
      <c r="C85" s="0" t="str">
        <f aca="true">IF(OFFSET(C85,-1,0)="L",1,IF(OFFSET(C85,-1,0)=1,2,IF(OR(A85="s",A85=0),"S",IF(AND(OFFSET(C85,-1,0)=2,A85=4),3,IF(AND(OR(OFFSET(C85,-1,0)="s",OFFSET(C85,-1,0)=0),A85&lt;&gt;"s",A85&gt;OFFSET(B85,-1,0)),OFFSET(B85,-1,0),A85)))))</f>
        <v>S</v>
      </c>
      <c r="D85" s="0" t="n">
        <f aca="false">IF(OR(C85="S",C85=0),0,IF(ISERROR(K85),J85,SMALL(J85:K85,1)))</f>
        <v>0</v>
      </c>
      <c r="E85" s="0" t="n">
        <f aca="true">IF($C85=1,OFFSET(E85,-1,0)+MAX(1,COUNTIF([1]QCI!$A$13:$A$24,OFFSET([1]ORÇAMENTO!E85,-1,0))),OFFSET(E85,-1,0))</f>
        <v>2</v>
      </c>
      <c r="F85" s="0" t="n">
        <f aca="true">IF($C85=1,0,IF($C85=2,OFFSET(F85,-1,0)+1,OFFSET(F85,-1,0)))</f>
        <v>4</v>
      </c>
      <c r="G85" s="0" t="n">
        <f aca="true">IF(AND($C85&lt;=2,$C85&lt;&gt;0),0,IF($C85=3,OFFSET(G85,-1,0)+1,OFFSET(G85,-1,0)))</f>
        <v>0</v>
      </c>
      <c r="H85" s="0" t="n">
        <f aca="true">IF(AND($C85&lt;=3,$C85&lt;&gt;0),0,IF($C85=4,OFFSET(H85,-1,0)+1,OFFSET(H85,-1,0)))</f>
        <v>0</v>
      </c>
      <c r="I85" s="0" t="e">
        <f aca="true">IF(AND($C85&lt;=4,$C85&lt;&gt;0),0,IF(AND($C85="S",$X85&gt;0),OFFSET(I85,-1,0)+1,OFFSET(I85,-1,0)))</f>
        <v>#VALUE!</v>
      </c>
      <c r="J85" s="0" t="n">
        <f aca="true">IF(OR($C85="S",$C85=0),0,MATCH(0,OFFSET($D85,1,$C85,ROW($C$251)-ROW($C85)),0))</f>
        <v>0</v>
      </c>
      <c r="K85" s="0" t="n">
        <f aca="true">IF(OR($C85="S",$C85=0),0,MATCH(OFFSET($D85,0,$C85)+IF($C85&lt;&gt;1,1,COUNTIF([1]QCI!$A$13:$A$24,[1]ORÇAMENTO!E85)),OFFSET($D85,1,$C85,ROW($C$251)-ROW($C85)),0))</f>
        <v>0</v>
      </c>
      <c r="L85" s="38"/>
      <c r="M85" s="39" t="s">
        <v>7</v>
      </c>
      <c r="N85" s="40" t="str">
        <f aca="false">CHOOSE(1+LOG(1+2*(C85=1)+4*(C85=2)+8*(C85=3)+16*(C85=4)+32*(C85="S"),2),"","Meta","Nível 2","Nível 3","Nível 4","Serviço")</f>
        <v>Serviço</v>
      </c>
      <c r="O85" s="41" t="str">
        <f aca="false">IF(OR($C85=0,$L85=""),"-",CONCATENATE(E85&amp;".",IF(AND($A$5&gt;=2,$C85&gt;=2),F85&amp;".",""),IF(AND($A$5&gt;=3,$C85&gt;=3),G85&amp;".",""),IF(AND($A$5&gt;=4,$C85&gt;=4),H85&amp;".",""),IF($C85="S",I85&amp;".","")))</f>
        <v>-</v>
      </c>
      <c r="P85" s="42" t="s">
        <v>49</v>
      </c>
      <c r="Q85" s="43"/>
      <c r="R85" s="44" t="e">
        <f aca="false">IF($C85="S",REFERENCIA.Descricao,"(digite a descrição aqui)")</f>
        <v>#VALUE!</v>
      </c>
      <c r="S85" s="45" t="e">
        <f aca="false">REFERENCIA.Unidade</f>
        <v>#VALUE!</v>
      </c>
      <c r="T85" s="46" t="n">
        <f aca="true">OFFSET([1]CÁLCULO!H$15,ROW($T85)-ROW(T$15),0)</f>
        <v>0</v>
      </c>
      <c r="U85" s="47"/>
      <c r="V85" s="48" t="s">
        <v>10</v>
      </c>
      <c r="W85" s="46" t="e">
        <f aca="false">IF($C85="S",ROUND(IF(TIPOORCAMENTO="Proposto",ORÇAMENTO.CustoUnitario*(1+#REF!),ORÇAMENTO.PrecoUnitarioLicitado),15-13*#REF!),0)</f>
        <v>#VALUE!</v>
      </c>
      <c r="X85" s="49" t="e">
        <f aca="false">IF($C85="S",VTOTAL1,IF($C85=0,0,ROUND(SomaAgrup,15-13*#REF!)))</f>
        <v>#VALUE!</v>
      </c>
      <c r="Y85" s="0" t="e">
        <f aca="false">IF(AND($C85="S",$X85&gt;0),IF(ISBLANK(#REF!),"RA",LEFT(#REF!,2)),"")</f>
        <v>#VALUE!</v>
      </c>
      <c r="Z85" s="50" t="e">
        <f aca="true">IF($C85="S",IF($Y85="CP",$X85,IF($Y85="RA",(($X85)*[1]QCI!$AA$3),0)),SomaAgrup)</f>
        <v>#VALUE!</v>
      </c>
      <c r="AA85" s="51" t="e">
        <f aca="true">IF($C85="S",IF($Y85="OU",ROUND($X85,2),0),SomaAgrup)</f>
        <v>#VALUE!</v>
      </c>
    </row>
    <row r="86" customFormat="false" ht="15" hidden="true" customHeight="false" outlineLevel="0" collapsed="false">
      <c r="A86" s="0" t="str">
        <f aca="false">CHOOSE(1+LOG(1+2*(ORÇAMENTO.Nivel="Meta")+4*(ORÇAMENTO.Nivel="Nível 2")+8*(ORÇAMENTO.Nivel="Nível 3")+16*(ORÇAMENTO.Nivel="Nível 4")+32*(ORÇAMENTO.Nivel="Serviço"),2),0,1,2,3,4,"S")</f>
        <v>S</v>
      </c>
      <c r="B86" s="0" t="n">
        <f aca="true">IF(OR(C86="s",C86=0),OFFSET(B86,-1,0),C86)</f>
        <v>2</v>
      </c>
      <c r="C86" s="0" t="str">
        <f aca="true">IF(OFFSET(C86,-1,0)="L",1,IF(OFFSET(C86,-1,0)=1,2,IF(OR(A86="s",A86=0),"S",IF(AND(OFFSET(C86,-1,0)=2,A86=4),3,IF(AND(OR(OFFSET(C86,-1,0)="s",OFFSET(C86,-1,0)=0),A86&lt;&gt;"s",A86&gt;OFFSET(B86,-1,0)),OFFSET(B86,-1,0),A86)))))</f>
        <v>S</v>
      </c>
      <c r="D86" s="0" t="n">
        <f aca="false">IF(OR(C86="S",C86=0),0,IF(ISERROR(K86),J86,SMALL(J86:K86,1)))</f>
        <v>0</v>
      </c>
      <c r="E86" s="0" t="n">
        <f aca="true">IF($C86=1,OFFSET(E86,-1,0)+MAX(1,COUNTIF([1]QCI!$A$13:$A$24,OFFSET([1]ORÇAMENTO!E86,-1,0))),OFFSET(E86,-1,0))</f>
        <v>2</v>
      </c>
      <c r="F86" s="0" t="n">
        <f aca="true">IF($C86=1,0,IF($C86=2,OFFSET(F86,-1,0)+1,OFFSET(F86,-1,0)))</f>
        <v>4</v>
      </c>
      <c r="G86" s="0" t="n">
        <f aca="true">IF(AND($C86&lt;=2,$C86&lt;&gt;0),0,IF($C86=3,OFFSET(G86,-1,0)+1,OFFSET(G86,-1,0)))</f>
        <v>0</v>
      </c>
      <c r="H86" s="0" t="n">
        <f aca="true">IF(AND($C86&lt;=3,$C86&lt;&gt;0),0,IF($C86=4,OFFSET(H86,-1,0)+1,OFFSET(H86,-1,0)))</f>
        <v>0</v>
      </c>
      <c r="I86" s="0" t="e">
        <f aca="true">IF(AND($C86&lt;=4,$C86&lt;&gt;0),0,IF(AND($C86="S",$X86&gt;0),OFFSET(I86,-1,0)+1,OFFSET(I86,-1,0)))</f>
        <v>#VALUE!</v>
      </c>
      <c r="J86" s="0" t="n">
        <f aca="true">IF(OR($C86="S",$C86=0),0,MATCH(0,OFFSET($D86,1,$C86,ROW($C$251)-ROW($C86)),0))</f>
        <v>0</v>
      </c>
      <c r="K86" s="0" t="n">
        <f aca="true">IF(OR($C86="S",$C86=0),0,MATCH(OFFSET($D86,0,$C86)+IF($C86&lt;&gt;1,1,COUNTIF([1]QCI!$A$13:$A$24,[1]ORÇAMENTO!E86)),OFFSET($D86,1,$C86,ROW($C$251)-ROW($C86)),0))</f>
        <v>0</v>
      </c>
      <c r="L86" s="38"/>
      <c r="M86" s="39" t="s">
        <v>7</v>
      </c>
      <c r="N86" s="40" t="str">
        <f aca="false">CHOOSE(1+LOG(1+2*(C86=1)+4*(C86=2)+8*(C86=3)+16*(C86=4)+32*(C86="S"),2),"","Meta","Nível 2","Nível 3","Nível 4","Serviço")</f>
        <v>Serviço</v>
      </c>
      <c r="O86" s="41" t="str">
        <f aca="false">IF(OR($C86=0,$L86=""),"-",CONCATENATE(E86&amp;".",IF(AND($A$5&gt;=2,$C86&gt;=2),F86&amp;".",""),IF(AND($A$5&gt;=3,$C86&gt;=3),G86&amp;".",""),IF(AND($A$5&gt;=4,$C86&gt;=4),H86&amp;".",""),IF($C86="S",I86&amp;".","")))</f>
        <v>-</v>
      </c>
      <c r="P86" s="42" t="s">
        <v>49</v>
      </c>
      <c r="Q86" s="43"/>
      <c r="R86" s="44" t="e">
        <f aca="false">IF($C86="S",REFERENCIA.Descricao,"(digite a descrição aqui)")</f>
        <v>#VALUE!</v>
      </c>
      <c r="S86" s="45" t="e">
        <f aca="false">REFERENCIA.Unidade</f>
        <v>#VALUE!</v>
      </c>
      <c r="T86" s="46" t="n">
        <f aca="true">OFFSET([1]CÁLCULO!H$15,ROW($T86)-ROW(T$15),0)</f>
        <v>0</v>
      </c>
      <c r="U86" s="47"/>
      <c r="V86" s="48" t="s">
        <v>10</v>
      </c>
      <c r="W86" s="46" t="e">
        <f aca="false">IF($C86="S",ROUND(IF(TIPOORCAMENTO="Proposto",ORÇAMENTO.CustoUnitario*(1+#REF!),ORÇAMENTO.PrecoUnitarioLicitado),15-13*#REF!),0)</f>
        <v>#VALUE!</v>
      </c>
      <c r="X86" s="49" t="e">
        <f aca="false">IF($C86="S",VTOTAL1,IF($C86=0,0,ROUND(SomaAgrup,15-13*#REF!)))</f>
        <v>#VALUE!</v>
      </c>
      <c r="Y86" s="0" t="e">
        <f aca="false">IF(AND($C86="S",$X86&gt;0),IF(ISBLANK(#REF!),"RA",LEFT(#REF!,2)),"")</f>
        <v>#VALUE!</v>
      </c>
      <c r="Z86" s="50" t="e">
        <f aca="true">IF($C86="S",IF($Y86="CP",$X86,IF($Y86="RA",(($X86)*[1]QCI!$AA$3),0)),SomaAgrup)</f>
        <v>#VALUE!</v>
      </c>
      <c r="AA86" s="51" t="e">
        <f aca="true">IF($C86="S",IF($Y86="OU",ROUND($X86,2),0),SomaAgrup)</f>
        <v>#VALUE!</v>
      </c>
    </row>
    <row r="87" customFormat="false" ht="15" hidden="true" customHeight="false" outlineLevel="0" collapsed="false">
      <c r="A87" s="0" t="str">
        <f aca="false">CHOOSE(1+LOG(1+2*(ORÇAMENTO.Nivel="Meta")+4*(ORÇAMENTO.Nivel="Nível 2")+8*(ORÇAMENTO.Nivel="Nível 3")+16*(ORÇAMENTO.Nivel="Nível 4")+32*(ORÇAMENTO.Nivel="Serviço"),2),0,1,2,3,4,"S")</f>
        <v>S</v>
      </c>
      <c r="B87" s="0" t="n">
        <f aca="true">IF(OR(C87="s",C87=0),OFFSET(B87,-1,0),C87)</f>
        <v>2</v>
      </c>
      <c r="C87" s="0" t="str">
        <f aca="true">IF(OFFSET(C87,-1,0)="L",1,IF(OFFSET(C87,-1,0)=1,2,IF(OR(A87="s",A87=0),"S",IF(AND(OFFSET(C87,-1,0)=2,A87=4),3,IF(AND(OR(OFFSET(C87,-1,0)="s",OFFSET(C87,-1,0)=0),A87&lt;&gt;"s",A87&gt;OFFSET(B87,-1,0)),OFFSET(B87,-1,0),A87)))))</f>
        <v>S</v>
      </c>
      <c r="D87" s="0" t="n">
        <f aca="false">IF(OR(C87="S",C87=0),0,IF(ISERROR(K87),J87,SMALL(J87:K87,1)))</f>
        <v>0</v>
      </c>
      <c r="E87" s="0" t="n">
        <f aca="true">IF($C87=1,OFFSET(E87,-1,0)+MAX(1,COUNTIF([1]QCI!$A$13:$A$24,OFFSET([1]ORÇAMENTO!E87,-1,0))),OFFSET(E87,-1,0))</f>
        <v>2</v>
      </c>
      <c r="F87" s="0" t="n">
        <f aca="true">IF($C87=1,0,IF($C87=2,OFFSET(F87,-1,0)+1,OFFSET(F87,-1,0)))</f>
        <v>4</v>
      </c>
      <c r="G87" s="0" t="n">
        <f aca="true">IF(AND($C87&lt;=2,$C87&lt;&gt;0),0,IF($C87=3,OFFSET(G87,-1,0)+1,OFFSET(G87,-1,0)))</f>
        <v>0</v>
      </c>
      <c r="H87" s="0" t="n">
        <f aca="true">IF(AND($C87&lt;=3,$C87&lt;&gt;0),0,IF($C87=4,OFFSET(H87,-1,0)+1,OFFSET(H87,-1,0)))</f>
        <v>0</v>
      </c>
      <c r="I87" s="0" t="e">
        <f aca="true">IF(AND($C87&lt;=4,$C87&lt;&gt;0),0,IF(AND($C87="S",$X87&gt;0),OFFSET(I87,-1,0)+1,OFFSET(I87,-1,0)))</f>
        <v>#VALUE!</v>
      </c>
      <c r="J87" s="0" t="n">
        <f aca="true">IF(OR($C87="S",$C87=0),0,MATCH(0,OFFSET($D87,1,$C87,ROW($C$251)-ROW($C87)),0))</f>
        <v>0</v>
      </c>
      <c r="K87" s="0" t="n">
        <f aca="true">IF(OR($C87="S",$C87=0),0,MATCH(OFFSET($D87,0,$C87)+IF($C87&lt;&gt;1,1,COUNTIF([1]QCI!$A$13:$A$24,[1]ORÇAMENTO!E87)),OFFSET($D87,1,$C87,ROW($C$251)-ROW($C87)),0))</f>
        <v>0</v>
      </c>
      <c r="L87" s="38"/>
      <c r="M87" s="39" t="s">
        <v>7</v>
      </c>
      <c r="N87" s="40" t="str">
        <f aca="false">CHOOSE(1+LOG(1+2*(C87=1)+4*(C87=2)+8*(C87=3)+16*(C87=4)+32*(C87="S"),2),"","Meta","Nível 2","Nível 3","Nível 4","Serviço")</f>
        <v>Serviço</v>
      </c>
      <c r="O87" s="41" t="str">
        <f aca="false">IF(OR($C87=0,$L87=""),"-",CONCATENATE(E87&amp;".",IF(AND($A$5&gt;=2,$C87&gt;=2),F87&amp;".",""),IF(AND($A$5&gt;=3,$C87&gt;=3),G87&amp;".",""),IF(AND($A$5&gt;=4,$C87&gt;=4),H87&amp;".",""),IF($C87="S",I87&amp;".","")))</f>
        <v>-</v>
      </c>
      <c r="P87" s="42" t="s">
        <v>49</v>
      </c>
      <c r="Q87" s="43"/>
      <c r="R87" s="44" t="e">
        <f aca="false">IF($C87="S",REFERENCIA.Descricao,"(digite a descrição aqui)")</f>
        <v>#VALUE!</v>
      </c>
      <c r="S87" s="45" t="e">
        <f aca="false">REFERENCIA.Unidade</f>
        <v>#VALUE!</v>
      </c>
      <c r="T87" s="46" t="n">
        <f aca="true">OFFSET([1]CÁLCULO!H$15,ROW($T87)-ROW(T$15),0)</f>
        <v>0</v>
      </c>
      <c r="U87" s="47"/>
      <c r="V87" s="48" t="s">
        <v>10</v>
      </c>
      <c r="W87" s="46" t="e">
        <f aca="false">IF($C87="S",ROUND(IF(TIPOORCAMENTO="Proposto",ORÇAMENTO.CustoUnitario*(1+#REF!),ORÇAMENTO.PrecoUnitarioLicitado),15-13*#REF!),0)</f>
        <v>#VALUE!</v>
      </c>
      <c r="X87" s="49" t="e">
        <f aca="false">IF($C87="S",VTOTAL1,IF($C87=0,0,ROUND(SomaAgrup,15-13*#REF!)))</f>
        <v>#VALUE!</v>
      </c>
      <c r="Y87" s="0" t="e">
        <f aca="false">IF(AND($C87="S",$X87&gt;0),IF(ISBLANK(#REF!),"RA",LEFT(#REF!,2)),"")</f>
        <v>#VALUE!</v>
      </c>
      <c r="Z87" s="50" t="e">
        <f aca="true">IF($C87="S",IF($Y87="CP",$X87,IF($Y87="RA",(($X87)*[1]QCI!$AA$3),0)),SomaAgrup)</f>
        <v>#VALUE!</v>
      </c>
      <c r="AA87" s="51" t="e">
        <f aca="true">IF($C87="S",IF($Y87="OU",ROUND($X87,2),0),SomaAgrup)</f>
        <v>#VALUE!</v>
      </c>
    </row>
    <row r="88" customFormat="false" ht="15" hidden="true" customHeight="false" outlineLevel="0" collapsed="false">
      <c r="A88" s="0" t="str">
        <f aca="false">CHOOSE(1+LOG(1+2*(ORÇAMENTO.Nivel="Meta")+4*(ORÇAMENTO.Nivel="Nível 2")+8*(ORÇAMENTO.Nivel="Nível 3")+16*(ORÇAMENTO.Nivel="Nível 4")+32*(ORÇAMENTO.Nivel="Serviço"),2),0,1,2,3,4,"S")</f>
        <v>S</v>
      </c>
      <c r="B88" s="0" t="n">
        <f aca="true">IF(OR(C88="s",C88=0),OFFSET(B88,-1,0),C88)</f>
        <v>2</v>
      </c>
      <c r="C88" s="0" t="str">
        <f aca="true">IF(OFFSET(C88,-1,0)="L",1,IF(OFFSET(C88,-1,0)=1,2,IF(OR(A88="s",A88=0),"S",IF(AND(OFFSET(C88,-1,0)=2,A88=4),3,IF(AND(OR(OFFSET(C88,-1,0)="s",OFFSET(C88,-1,0)=0),A88&lt;&gt;"s",A88&gt;OFFSET(B88,-1,0)),OFFSET(B88,-1,0),A88)))))</f>
        <v>S</v>
      </c>
      <c r="D88" s="0" t="n">
        <f aca="false">IF(OR(C88="S",C88=0),0,IF(ISERROR(K88),J88,SMALL(J88:K88,1)))</f>
        <v>0</v>
      </c>
      <c r="E88" s="0" t="n">
        <f aca="true">IF($C88=1,OFFSET(E88,-1,0)+MAX(1,COUNTIF([1]QCI!$A$13:$A$24,OFFSET([1]ORÇAMENTO!E88,-1,0))),OFFSET(E88,-1,0))</f>
        <v>2</v>
      </c>
      <c r="F88" s="0" t="n">
        <f aca="true">IF($C88=1,0,IF($C88=2,OFFSET(F88,-1,0)+1,OFFSET(F88,-1,0)))</f>
        <v>4</v>
      </c>
      <c r="G88" s="0" t="n">
        <f aca="true">IF(AND($C88&lt;=2,$C88&lt;&gt;0),0,IF($C88=3,OFFSET(G88,-1,0)+1,OFFSET(G88,-1,0)))</f>
        <v>0</v>
      </c>
      <c r="H88" s="0" t="n">
        <f aca="true">IF(AND($C88&lt;=3,$C88&lt;&gt;0),0,IF($C88=4,OFFSET(H88,-1,0)+1,OFFSET(H88,-1,0)))</f>
        <v>0</v>
      </c>
      <c r="I88" s="0" t="e">
        <f aca="true">IF(AND($C88&lt;=4,$C88&lt;&gt;0),0,IF(AND($C88="S",$X88&gt;0),OFFSET(I88,-1,0)+1,OFFSET(I88,-1,0)))</f>
        <v>#VALUE!</v>
      </c>
      <c r="J88" s="0" t="n">
        <f aca="true">IF(OR($C88="S",$C88=0),0,MATCH(0,OFFSET($D88,1,$C88,ROW($C$251)-ROW($C88)),0))</f>
        <v>0</v>
      </c>
      <c r="K88" s="0" t="n">
        <f aca="true">IF(OR($C88="S",$C88=0),0,MATCH(OFFSET($D88,0,$C88)+IF($C88&lt;&gt;1,1,COUNTIF([1]QCI!$A$13:$A$24,[1]ORÇAMENTO!E88)),OFFSET($D88,1,$C88,ROW($C$251)-ROW($C88)),0))</f>
        <v>0</v>
      </c>
      <c r="L88" s="38"/>
      <c r="M88" s="39" t="s">
        <v>7</v>
      </c>
      <c r="N88" s="40" t="str">
        <f aca="false">CHOOSE(1+LOG(1+2*(C88=1)+4*(C88=2)+8*(C88=3)+16*(C88=4)+32*(C88="S"),2),"","Meta","Nível 2","Nível 3","Nível 4","Serviço")</f>
        <v>Serviço</v>
      </c>
      <c r="O88" s="41" t="str">
        <f aca="false">IF(OR($C88=0,$L88=""),"-",CONCATENATE(E88&amp;".",IF(AND($A$5&gt;=2,$C88&gt;=2),F88&amp;".",""),IF(AND($A$5&gt;=3,$C88&gt;=3),G88&amp;".",""),IF(AND($A$5&gt;=4,$C88&gt;=4),H88&amp;".",""),IF($C88="S",I88&amp;".","")))</f>
        <v>-</v>
      </c>
      <c r="P88" s="42" t="s">
        <v>49</v>
      </c>
      <c r="Q88" s="43"/>
      <c r="R88" s="44" t="e">
        <f aca="false">IF($C88="S",REFERENCIA.Descricao,"(digite a descrição aqui)")</f>
        <v>#VALUE!</v>
      </c>
      <c r="S88" s="45" t="e">
        <f aca="false">REFERENCIA.Unidade</f>
        <v>#VALUE!</v>
      </c>
      <c r="T88" s="46" t="n">
        <f aca="true">OFFSET([1]CÁLCULO!H$15,ROW($T88)-ROW(T$15),0)</f>
        <v>0</v>
      </c>
      <c r="U88" s="47"/>
      <c r="V88" s="48" t="s">
        <v>10</v>
      </c>
      <c r="W88" s="46" t="e">
        <f aca="false">IF($C88="S",ROUND(IF(TIPOORCAMENTO="Proposto",ORÇAMENTO.CustoUnitario*(1+#REF!),ORÇAMENTO.PrecoUnitarioLicitado),15-13*#REF!),0)</f>
        <v>#VALUE!</v>
      </c>
      <c r="X88" s="49" t="e">
        <f aca="false">IF($C88="S",VTOTAL1,IF($C88=0,0,ROUND(SomaAgrup,15-13*#REF!)))</f>
        <v>#VALUE!</v>
      </c>
      <c r="Y88" s="0" t="e">
        <f aca="false">IF(AND($C88="S",$X88&gt;0),IF(ISBLANK(#REF!),"RA",LEFT(#REF!,2)),"")</f>
        <v>#VALUE!</v>
      </c>
      <c r="Z88" s="50" t="e">
        <f aca="true">IF($C88="S",IF($Y88="CP",$X88,IF($Y88="RA",(($X88)*[1]QCI!$AA$3),0)),SomaAgrup)</f>
        <v>#VALUE!</v>
      </c>
      <c r="AA88" s="51" t="e">
        <f aca="true">IF($C88="S",IF($Y88="OU",ROUND($X88,2),0),SomaAgrup)</f>
        <v>#VALUE!</v>
      </c>
    </row>
    <row r="89" customFormat="false" ht="15" hidden="true" customHeight="false" outlineLevel="0" collapsed="false">
      <c r="A89" s="0" t="str">
        <f aca="false">CHOOSE(1+LOG(1+2*(ORÇAMENTO.Nivel="Meta")+4*(ORÇAMENTO.Nivel="Nível 2")+8*(ORÇAMENTO.Nivel="Nível 3")+16*(ORÇAMENTO.Nivel="Nível 4")+32*(ORÇAMENTO.Nivel="Serviço"),2),0,1,2,3,4,"S")</f>
        <v>S</v>
      </c>
      <c r="B89" s="0" t="n">
        <f aca="true">IF(OR(C89="s",C89=0),OFFSET(B89,-1,0),C89)</f>
        <v>2</v>
      </c>
      <c r="C89" s="0" t="str">
        <f aca="true">IF(OFFSET(C89,-1,0)="L",1,IF(OFFSET(C89,-1,0)=1,2,IF(OR(A89="s",A89=0),"S",IF(AND(OFFSET(C89,-1,0)=2,A89=4),3,IF(AND(OR(OFFSET(C89,-1,0)="s",OFFSET(C89,-1,0)=0),A89&lt;&gt;"s",A89&gt;OFFSET(B89,-1,0)),OFFSET(B89,-1,0),A89)))))</f>
        <v>S</v>
      </c>
      <c r="D89" s="0" t="n">
        <f aca="false">IF(OR(C89="S",C89=0),0,IF(ISERROR(K89),J89,SMALL(J89:K89,1)))</f>
        <v>0</v>
      </c>
      <c r="E89" s="0" t="n">
        <f aca="true">IF($C89=1,OFFSET(E89,-1,0)+MAX(1,COUNTIF([1]QCI!$A$13:$A$24,OFFSET([1]ORÇAMENTO!E89,-1,0))),OFFSET(E89,-1,0))</f>
        <v>2</v>
      </c>
      <c r="F89" s="0" t="n">
        <f aca="true">IF($C89=1,0,IF($C89=2,OFFSET(F89,-1,0)+1,OFFSET(F89,-1,0)))</f>
        <v>4</v>
      </c>
      <c r="G89" s="0" t="n">
        <f aca="true">IF(AND($C89&lt;=2,$C89&lt;&gt;0),0,IF($C89=3,OFFSET(G89,-1,0)+1,OFFSET(G89,-1,0)))</f>
        <v>0</v>
      </c>
      <c r="H89" s="0" t="n">
        <f aca="true">IF(AND($C89&lt;=3,$C89&lt;&gt;0),0,IF($C89=4,OFFSET(H89,-1,0)+1,OFFSET(H89,-1,0)))</f>
        <v>0</v>
      </c>
      <c r="I89" s="0" t="e">
        <f aca="true">IF(AND($C89&lt;=4,$C89&lt;&gt;0),0,IF(AND($C89="S",$X89&gt;0),OFFSET(I89,-1,0)+1,OFFSET(I89,-1,0)))</f>
        <v>#VALUE!</v>
      </c>
      <c r="J89" s="0" t="n">
        <f aca="true">IF(OR($C89="S",$C89=0),0,MATCH(0,OFFSET($D89,1,$C89,ROW($C$251)-ROW($C89)),0))</f>
        <v>0</v>
      </c>
      <c r="K89" s="0" t="n">
        <f aca="true">IF(OR($C89="S",$C89=0),0,MATCH(OFFSET($D89,0,$C89)+IF($C89&lt;&gt;1,1,COUNTIF([1]QCI!$A$13:$A$24,[1]ORÇAMENTO!E89)),OFFSET($D89,1,$C89,ROW($C$251)-ROW($C89)),0))</f>
        <v>0</v>
      </c>
      <c r="L89" s="38"/>
      <c r="M89" s="39" t="s">
        <v>7</v>
      </c>
      <c r="N89" s="40" t="str">
        <f aca="false">CHOOSE(1+LOG(1+2*(C89=1)+4*(C89=2)+8*(C89=3)+16*(C89=4)+32*(C89="S"),2),"","Meta","Nível 2","Nível 3","Nível 4","Serviço")</f>
        <v>Serviço</v>
      </c>
      <c r="O89" s="41" t="str">
        <f aca="false">IF(OR($C89=0,$L89=""),"-",CONCATENATE(E89&amp;".",IF(AND($A$5&gt;=2,$C89&gt;=2),F89&amp;".",""),IF(AND($A$5&gt;=3,$C89&gt;=3),G89&amp;".",""),IF(AND($A$5&gt;=4,$C89&gt;=4),H89&amp;".",""),IF($C89="S",I89&amp;".","")))</f>
        <v>-</v>
      </c>
      <c r="P89" s="42" t="s">
        <v>49</v>
      </c>
      <c r="Q89" s="43"/>
      <c r="R89" s="44" t="e">
        <f aca="false">IF($C89="S",REFERENCIA.Descricao,"(digite a descrição aqui)")</f>
        <v>#VALUE!</v>
      </c>
      <c r="S89" s="45" t="e">
        <f aca="false">REFERENCIA.Unidade</f>
        <v>#VALUE!</v>
      </c>
      <c r="T89" s="46" t="n">
        <f aca="true">OFFSET([1]CÁLCULO!H$15,ROW($T89)-ROW(T$15),0)</f>
        <v>0</v>
      </c>
      <c r="U89" s="47"/>
      <c r="V89" s="48" t="s">
        <v>10</v>
      </c>
      <c r="W89" s="46" t="e">
        <f aca="false">IF($C89="S",ROUND(IF(TIPOORCAMENTO="Proposto",ORÇAMENTO.CustoUnitario*(1+#REF!),ORÇAMENTO.PrecoUnitarioLicitado),15-13*#REF!),0)</f>
        <v>#VALUE!</v>
      </c>
      <c r="X89" s="49" t="e">
        <f aca="false">IF($C89="S",VTOTAL1,IF($C89=0,0,ROUND(SomaAgrup,15-13*#REF!)))</f>
        <v>#VALUE!</v>
      </c>
      <c r="Y89" s="0" t="e">
        <f aca="false">IF(AND($C89="S",$X89&gt;0),IF(ISBLANK(#REF!),"RA",LEFT(#REF!,2)),"")</f>
        <v>#VALUE!</v>
      </c>
      <c r="Z89" s="50" t="e">
        <f aca="true">IF($C89="S",IF($Y89="CP",$X89,IF($Y89="RA",(($X89)*[1]QCI!$AA$3),0)),SomaAgrup)</f>
        <v>#VALUE!</v>
      </c>
      <c r="AA89" s="51" t="e">
        <f aca="true">IF($C89="S",IF($Y89="OU",ROUND($X89,2),0),SomaAgrup)</f>
        <v>#VALUE!</v>
      </c>
    </row>
    <row r="90" customFormat="false" ht="15" hidden="true" customHeight="false" outlineLevel="0" collapsed="false">
      <c r="A90" s="0" t="str">
        <f aca="false">CHOOSE(1+LOG(1+2*(ORÇAMENTO.Nivel="Meta")+4*(ORÇAMENTO.Nivel="Nível 2")+8*(ORÇAMENTO.Nivel="Nível 3")+16*(ORÇAMENTO.Nivel="Nível 4")+32*(ORÇAMENTO.Nivel="Serviço"),2),0,1,2,3,4,"S")</f>
        <v>S</v>
      </c>
      <c r="B90" s="0" t="n">
        <f aca="true">IF(OR(C90="s",C90=0),OFFSET(B90,-1,0),C90)</f>
        <v>2</v>
      </c>
      <c r="C90" s="0" t="str">
        <f aca="true">IF(OFFSET(C90,-1,0)="L",1,IF(OFFSET(C90,-1,0)=1,2,IF(OR(A90="s",A90=0),"S",IF(AND(OFFSET(C90,-1,0)=2,A90=4),3,IF(AND(OR(OFFSET(C90,-1,0)="s",OFFSET(C90,-1,0)=0),A90&lt;&gt;"s",A90&gt;OFFSET(B90,-1,0)),OFFSET(B90,-1,0),A90)))))</f>
        <v>S</v>
      </c>
      <c r="D90" s="0" t="n">
        <f aca="false">IF(OR(C90="S",C90=0),0,IF(ISERROR(K90),J90,SMALL(J90:K90,1)))</f>
        <v>0</v>
      </c>
      <c r="E90" s="0" t="n">
        <f aca="true">IF($C90=1,OFFSET(E90,-1,0)+MAX(1,COUNTIF([1]QCI!$A$13:$A$24,OFFSET([1]ORÇAMENTO!E90,-1,0))),OFFSET(E90,-1,0))</f>
        <v>2</v>
      </c>
      <c r="F90" s="0" t="n">
        <f aca="true">IF($C90=1,0,IF($C90=2,OFFSET(F90,-1,0)+1,OFFSET(F90,-1,0)))</f>
        <v>4</v>
      </c>
      <c r="G90" s="0" t="n">
        <f aca="true">IF(AND($C90&lt;=2,$C90&lt;&gt;0),0,IF($C90=3,OFFSET(G90,-1,0)+1,OFFSET(G90,-1,0)))</f>
        <v>0</v>
      </c>
      <c r="H90" s="0" t="n">
        <f aca="true">IF(AND($C90&lt;=3,$C90&lt;&gt;0),0,IF($C90=4,OFFSET(H90,-1,0)+1,OFFSET(H90,-1,0)))</f>
        <v>0</v>
      </c>
      <c r="I90" s="0" t="e">
        <f aca="true">IF(AND($C90&lt;=4,$C90&lt;&gt;0),0,IF(AND($C90="S",$X90&gt;0),OFFSET(I90,-1,0)+1,OFFSET(I90,-1,0)))</f>
        <v>#VALUE!</v>
      </c>
      <c r="J90" s="0" t="n">
        <f aca="true">IF(OR($C90="S",$C90=0),0,MATCH(0,OFFSET($D90,1,$C90,ROW($C$251)-ROW($C90)),0))</f>
        <v>0</v>
      </c>
      <c r="K90" s="0" t="n">
        <f aca="true">IF(OR($C90="S",$C90=0),0,MATCH(OFFSET($D90,0,$C90)+IF($C90&lt;&gt;1,1,COUNTIF([1]QCI!$A$13:$A$24,[1]ORÇAMENTO!E90)),OFFSET($D90,1,$C90,ROW($C$251)-ROW($C90)),0))</f>
        <v>0</v>
      </c>
      <c r="L90" s="38"/>
      <c r="M90" s="39" t="s">
        <v>7</v>
      </c>
      <c r="N90" s="40" t="str">
        <f aca="false">CHOOSE(1+LOG(1+2*(C90=1)+4*(C90=2)+8*(C90=3)+16*(C90=4)+32*(C90="S"),2),"","Meta","Nível 2","Nível 3","Nível 4","Serviço")</f>
        <v>Serviço</v>
      </c>
      <c r="O90" s="41" t="str">
        <f aca="false">IF(OR($C90=0,$L90=""),"-",CONCATENATE(E90&amp;".",IF(AND($A$5&gt;=2,$C90&gt;=2),F90&amp;".",""),IF(AND($A$5&gt;=3,$C90&gt;=3),G90&amp;".",""),IF(AND($A$5&gt;=4,$C90&gt;=4),H90&amp;".",""),IF($C90="S",I90&amp;".","")))</f>
        <v>-</v>
      </c>
      <c r="P90" s="42" t="s">
        <v>49</v>
      </c>
      <c r="Q90" s="43"/>
      <c r="R90" s="44" t="e">
        <f aca="false">IF($C90="S",REFERENCIA.Descricao,"(digite a descrição aqui)")</f>
        <v>#VALUE!</v>
      </c>
      <c r="S90" s="45" t="e">
        <f aca="false">REFERENCIA.Unidade</f>
        <v>#VALUE!</v>
      </c>
      <c r="T90" s="46" t="n">
        <f aca="true">OFFSET([1]CÁLCULO!H$15,ROW($T90)-ROW(T$15),0)</f>
        <v>0</v>
      </c>
      <c r="U90" s="47"/>
      <c r="V90" s="48" t="s">
        <v>10</v>
      </c>
      <c r="W90" s="46" t="e">
        <f aca="false">IF($C90="S",ROUND(IF(TIPOORCAMENTO="Proposto",ORÇAMENTO.CustoUnitario*(1+#REF!),ORÇAMENTO.PrecoUnitarioLicitado),15-13*#REF!),0)</f>
        <v>#VALUE!</v>
      </c>
      <c r="X90" s="49" t="e">
        <f aca="false">IF($C90="S",VTOTAL1,IF($C90=0,0,ROUND(SomaAgrup,15-13*#REF!)))</f>
        <v>#VALUE!</v>
      </c>
      <c r="Y90" s="0" t="e">
        <f aca="false">IF(AND($C90="S",$X90&gt;0),IF(ISBLANK(#REF!),"RA",LEFT(#REF!,2)),"")</f>
        <v>#VALUE!</v>
      </c>
      <c r="Z90" s="50" t="e">
        <f aca="true">IF($C90="S",IF($Y90="CP",$X90,IF($Y90="RA",(($X90)*[1]QCI!$AA$3),0)),SomaAgrup)</f>
        <v>#VALUE!</v>
      </c>
      <c r="AA90" s="51" t="e">
        <f aca="true">IF($C90="S",IF($Y90="OU",ROUND($X90,2),0),SomaAgrup)</f>
        <v>#VALUE!</v>
      </c>
    </row>
    <row r="91" customFormat="false" ht="15" hidden="true" customHeight="false" outlineLevel="0" collapsed="false">
      <c r="A91" s="0" t="str">
        <f aca="false">CHOOSE(1+LOG(1+2*(ORÇAMENTO.Nivel="Meta")+4*(ORÇAMENTO.Nivel="Nível 2")+8*(ORÇAMENTO.Nivel="Nível 3")+16*(ORÇAMENTO.Nivel="Nível 4")+32*(ORÇAMENTO.Nivel="Serviço"),2),0,1,2,3,4,"S")</f>
        <v>S</v>
      </c>
      <c r="B91" s="0" t="n">
        <f aca="true">IF(OR(C91="s",C91=0),OFFSET(B91,-1,0),C91)</f>
        <v>2</v>
      </c>
      <c r="C91" s="0" t="str">
        <f aca="true">IF(OFFSET(C91,-1,0)="L",1,IF(OFFSET(C91,-1,0)=1,2,IF(OR(A91="s",A91=0),"S",IF(AND(OFFSET(C91,-1,0)=2,A91=4),3,IF(AND(OR(OFFSET(C91,-1,0)="s",OFFSET(C91,-1,0)=0),A91&lt;&gt;"s",A91&gt;OFFSET(B91,-1,0)),OFFSET(B91,-1,0),A91)))))</f>
        <v>S</v>
      </c>
      <c r="D91" s="0" t="n">
        <f aca="false">IF(OR(C91="S",C91=0),0,IF(ISERROR(K91),J91,SMALL(J91:K91,1)))</f>
        <v>0</v>
      </c>
      <c r="E91" s="0" t="n">
        <f aca="true">IF($C91=1,OFFSET(E91,-1,0)+MAX(1,COUNTIF([1]QCI!$A$13:$A$24,OFFSET([1]ORÇAMENTO!E91,-1,0))),OFFSET(E91,-1,0))</f>
        <v>2</v>
      </c>
      <c r="F91" s="0" t="n">
        <f aca="true">IF($C91=1,0,IF($C91=2,OFFSET(F91,-1,0)+1,OFFSET(F91,-1,0)))</f>
        <v>4</v>
      </c>
      <c r="G91" s="0" t="n">
        <f aca="true">IF(AND($C91&lt;=2,$C91&lt;&gt;0),0,IF($C91=3,OFFSET(G91,-1,0)+1,OFFSET(G91,-1,0)))</f>
        <v>0</v>
      </c>
      <c r="H91" s="0" t="n">
        <f aca="true">IF(AND($C91&lt;=3,$C91&lt;&gt;0),0,IF($C91=4,OFFSET(H91,-1,0)+1,OFFSET(H91,-1,0)))</f>
        <v>0</v>
      </c>
      <c r="I91" s="0" t="e">
        <f aca="true">IF(AND($C91&lt;=4,$C91&lt;&gt;0),0,IF(AND($C91="S",$X91&gt;0),OFFSET(I91,-1,0)+1,OFFSET(I91,-1,0)))</f>
        <v>#VALUE!</v>
      </c>
      <c r="J91" s="0" t="n">
        <f aca="true">IF(OR($C91="S",$C91=0),0,MATCH(0,OFFSET($D91,1,$C91,ROW($C$251)-ROW($C91)),0))</f>
        <v>0</v>
      </c>
      <c r="K91" s="0" t="n">
        <f aca="true">IF(OR($C91="S",$C91=0),0,MATCH(OFFSET($D91,0,$C91)+IF($C91&lt;&gt;1,1,COUNTIF([1]QCI!$A$13:$A$24,[1]ORÇAMENTO!E91)),OFFSET($D91,1,$C91,ROW($C$251)-ROW($C91)),0))</f>
        <v>0</v>
      </c>
      <c r="L91" s="38"/>
      <c r="M91" s="39" t="s">
        <v>7</v>
      </c>
      <c r="N91" s="40" t="str">
        <f aca="false">CHOOSE(1+LOG(1+2*(C91=1)+4*(C91=2)+8*(C91=3)+16*(C91=4)+32*(C91="S"),2),"","Meta","Nível 2","Nível 3","Nível 4","Serviço")</f>
        <v>Serviço</v>
      </c>
      <c r="O91" s="41" t="str">
        <f aca="false">IF(OR($C91=0,$L91=""),"-",CONCATENATE(E91&amp;".",IF(AND($A$5&gt;=2,$C91&gt;=2),F91&amp;".",""),IF(AND($A$5&gt;=3,$C91&gt;=3),G91&amp;".",""),IF(AND($A$5&gt;=4,$C91&gt;=4),H91&amp;".",""),IF($C91="S",I91&amp;".","")))</f>
        <v>-</v>
      </c>
      <c r="P91" s="42" t="s">
        <v>49</v>
      </c>
      <c r="Q91" s="43"/>
      <c r="R91" s="44" t="e">
        <f aca="false">IF($C91="S",REFERENCIA.Descricao,"(digite a descrição aqui)")</f>
        <v>#VALUE!</v>
      </c>
      <c r="S91" s="45" t="e">
        <f aca="false">REFERENCIA.Unidade</f>
        <v>#VALUE!</v>
      </c>
      <c r="T91" s="46" t="n">
        <f aca="true">OFFSET([1]CÁLCULO!H$15,ROW($T91)-ROW(T$15),0)</f>
        <v>0</v>
      </c>
      <c r="U91" s="47"/>
      <c r="V91" s="48" t="s">
        <v>10</v>
      </c>
      <c r="W91" s="46" t="e">
        <f aca="false">IF($C91="S",ROUND(IF(TIPOORCAMENTO="Proposto",ORÇAMENTO.CustoUnitario*(1+#REF!),ORÇAMENTO.PrecoUnitarioLicitado),15-13*#REF!),0)</f>
        <v>#VALUE!</v>
      </c>
      <c r="X91" s="49" t="e">
        <f aca="false">IF($C91="S",VTOTAL1,IF($C91=0,0,ROUND(SomaAgrup,15-13*#REF!)))</f>
        <v>#VALUE!</v>
      </c>
      <c r="Y91" s="0" t="e">
        <f aca="false">IF(AND($C91="S",$X91&gt;0),IF(ISBLANK(#REF!),"RA",LEFT(#REF!,2)),"")</f>
        <v>#VALUE!</v>
      </c>
      <c r="Z91" s="50" t="e">
        <f aca="true">IF($C91="S",IF($Y91="CP",$X91,IF($Y91="RA",(($X91)*[1]QCI!$AA$3),0)),SomaAgrup)</f>
        <v>#VALUE!</v>
      </c>
      <c r="AA91" s="51" t="e">
        <f aca="true">IF($C91="S",IF($Y91="OU",ROUND($X91,2),0),SomaAgrup)</f>
        <v>#VALUE!</v>
      </c>
    </row>
    <row r="92" customFormat="false" ht="15" hidden="true" customHeight="false" outlineLevel="0" collapsed="false">
      <c r="A92" s="0" t="str">
        <f aca="false">CHOOSE(1+LOG(1+2*(ORÇAMENTO.Nivel="Meta")+4*(ORÇAMENTO.Nivel="Nível 2")+8*(ORÇAMENTO.Nivel="Nível 3")+16*(ORÇAMENTO.Nivel="Nível 4")+32*(ORÇAMENTO.Nivel="Serviço"),2),0,1,2,3,4,"S")</f>
        <v>S</v>
      </c>
      <c r="B92" s="0" t="n">
        <f aca="true">IF(OR(C92="s",C92=0),OFFSET(B92,-1,0),C92)</f>
        <v>2</v>
      </c>
      <c r="C92" s="0" t="str">
        <f aca="true">IF(OFFSET(C92,-1,0)="L",1,IF(OFFSET(C92,-1,0)=1,2,IF(OR(A92="s",A92=0),"S",IF(AND(OFFSET(C92,-1,0)=2,A92=4),3,IF(AND(OR(OFFSET(C92,-1,0)="s",OFFSET(C92,-1,0)=0),A92&lt;&gt;"s",A92&gt;OFFSET(B92,-1,0)),OFFSET(B92,-1,0),A92)))))</f>
        <v>S</v>
      </c>
      <c r="D92" s="0" t="n">
        <f aca="false">IF(OR(C92="S",C92=0),0,IF(ISERROR(K92),J92,SMALL(J92:K92,1)))</f>
        <v>0</v>
      </c>
      <c r="E92" s="0" t="n">
        <f aca="true">IF($C92=1,OFFSET(E92,-1,0)+MAX(1,COUNTIF([1]QCI!$A$13:$A$24,OFFSET([1]ORÇAMENTO!E92,-1,0))),OFFSET(E92,-1,0))</f>
        <v>2</v>
      </c>
      <c r="F92" s="0" t="n">
        <f aca="true">IF($C92=1,0,IF($C92=2,OFFSET(F92,-1,0)+1,OFFSET(F92,-1,0)))</f>
        <v>4</v>
      </c>
      <c r="G92" s="0" t="n">
        <f aca="true">IF(AND($C92&lt;=2,$C92&lt;&gt;0),0,IF($C92=3,OFFSET(G92,-1,0)+1,OFFSET(G92,-1,0)))</f>
        <v>0</v>
      </c>
      <c r="H92" s="0" t="n">
        <f aca="true">IF(AND($C92&lt;=3,$C92&lt;&gt;0),0,IF($C92=4,OFFSET(H92,-1,0)+1,OFFSET(H92,-1,0)))</f>
        <v>0</v>
      </c>
      <c r="I92" s="0" t="e">
        <f aca="true">IF(AND($C92&lt;=4,$C92&lt;&gt;0),0,IF(AND($C92="S",$X92&gt;0),OFFSET(I92,-1,0)+1,OFFSET(I92,-1,0)))</f>
        <v>#VALUE!</v>
      </c>
      <c r="J92" s="0" t="n">
        <f aca="true">IF(OR($C92="S",$C92=0),0,MATCH(0,OFFSET($D92,1,$C92,ROW($C$251)-ROW($C92)),0))</f>
        <v>0</v>
      </c>
      <c r="K92" s="0" t="n">
        <f aca="true">IF(OR($C92="S",$C92=0),0,MATCH(OFFSET($D92,0,$C92)+IF($C92&lt;&gt;1,1,COUNTIF([1]QCI!$A$13:$A$24,[1]ORÇAMENTO!E92)),OFFSET($D92,1,$C92,ROW($C$251)-ROW($C92)),0))</f>
        <v>0</v>
      </c>
      <c r="L92" s="38"/>
      <c r="M92" s="39" t="s">
        <v>7</v>
      </c>
      <c r="N92" s="40" t="str">
        <f aca="false">CHOOSE(1+LOG(1+2*(C92=1)+4*(C92=2)+8*(C92=3)+16*(C92=4)+32*(C92="S"),2),"","Meta","Nível 2","Nível 3","Nível 4","Serviço")</f>
        <v>Serviço</v>
      </c>
      <c r="O92" s="41" t="str">
        <f aca="false">IF(OR($C92=0,$L92=""),"-",CONCATENATE(E92&amp;".",IF(AND($A$5&gt;=2,$C92&gt;=2),F92&amp;".",""),IF(AND($A$5&gt;=3,$C92&gt;=3),G92&amp;".",""),IF(AND($A$5&gt;=4,$C92&gt;=4),H92&amp;".",""),IF($C92="S",I92&amp;".","")))</f>
        <v>-</v>
      </c>
      <c r="P92" s="42" t="s">
        <v>49</v>
      </c>
      <c r="Q92" s="43"/>
      <c r="R92" s="44" t="e">
        <f aca="false">IF($C92="S",REFERENCIA.Descricao,"(digite a descrição aqui)")</f>
        <v>#VALUE!</v>
      </c>
      <c r="S92" s="45" t="e">
        <f aca="false">REFERENCIA.Unidade</f>
        <v>#VALUE!</v>
      </c>
      <c r="T92" s="46" t="n">
        <f aca="true">OFFSET([1]CÁLCULO!H$15,ROW($T92)-ROW(T$15),0)</f>
        <v>0</v>
      </c>
      <c r="U92" s="47"/>
      <c r="V92" s="48" t="s">
        <v>10</v>
      </c>
      <c r="W92" s="46" t="e">
        <f aca="false">IF($C92="S",ROUND(IF(TIPOORCAMENTO="Proposto",ORÇAMENTO.CustoUnitario*(1+#REF!),ORÇAMENTO.PrecoUnitarioLicitado),15-13*#REF!),0)</f>
        <v>#VALUE!</v>
      </c>
      <c r="X92" s="49" t="e">
        <f aca="false">IF($C92="S",VTOTAL1,IF($C92=0,0,ROUND(SomaAgrup,15-13*#REF!)))</f>
        <v>#VALUE!</v>
      </c>
      <c r="Y92" s="0" t="e">
        <f aca="false">IF(AND($C92="S",$X92&gt;0),IF(ISBLANK(#REF!),"RA",LEFT(#REF!,2)),"")</f>
        <v>#VALUE!</v>
      </c>
      <c r="Z92" s="50" t="e">
        <f aca="true">IF($C92="S",IF($Y92="CP",$X92,IF($Y92="RA",(($X92)*[1]QCI!$AA$3),0)),SomaAgrup)</f>
        <v>#VALUE!</v>
      </c>
      <c r="AA92" s="51" t="e">
        <f aca="true">IF($C92="S",IF($Y92="OU",ROUND($X92,2),0),SomaAgrup)</f>
        <v>#VALUE!</v>
      </c>
    </row>
    <row r="93" customFormat="false" ht="15" hidden="true" customHeight="false" outlineLevel="0" collapsed="false">
      <c r="A93" s="0" t="str">
        <f aca="false">CHOOSE(1+LOG(1+2*(ORÇAMENTO.Nivel="Meta")+4*(ORÇAMENTO.Nivel="Nível 2")+8*(ORÇAMENTO.Nivel="Nível 3")+16*(ORÇAMENTO.Nivel="Nível 4")+32*(ORÇAMENTO.Nivel="Serviço"),2),0,1,2,3,4,"S")</f>
        <v>S</v>
      </c>
      <c r="B93" s="0" t="n">
        <f aca="true">IF(OR(C93="s",C93=0),OFFSET(B93,-1,0),C93)</f>
        <v>2</v>
      </c>
      <c r="C93" s="0" t="str">
        <f aca="true">IF(OFFSET(C93,-1,0)="L",1,IF(OFFSET(C93,-1,0)=1,2,IF(OR(A93="s",A93=0),"S",IF(AND(OFFSET(C93,-1,0)=2,A93=4),3,IF(AND(OR(OFFSET(C93,-1,0)="s",OFFSET(C93,-1,0)=0),A93&lt;&gt;"s",A93&gt;OFFSET(B93,-1,0)),OFFSET(B93,-1,0),A93)))))</f>
        <v>S</v>
      </c>
      <c r="D93" s="0" t="n">
        <f aca="false">IF(OR(C93="S",C93=0),0,IF(ISERROR(K93),J93,SMALL(J93:K93,1)))</f>
        <v>0</v>
      </c>
      <c r="E93" s="0" t="n">
        <f aca="true">IF($C93=1,OFFSET(E93,-1,0)+MAX(1,COUNTIF([1]QCI!$A$13:$A$24,OFFSET([1]ORÇAMENTO!E93,-1,0))),OFFSET(E93,-1,0))</f>
        <v>2</v>
      </c>
      <c r="F93" s="0" t="n">
        <f aca="true">IF($C93=1,0,IF($C93=2,OFFSET(F93,-1,0)+1,OFFSET(F93,-1,0)))</f>
        <v>4</v>
      </c>
      <c r="G93" s="0" t="n">
        <f aca="true">IF(AND($C93&lt;=2,$C93&lt;&gt;0),0,IF($C93=3,OFFSET(G93,-1,0)+1,OFFSET(G93,-1,0)))</f>
        <v>0</v>
      </c>
      <c r="H93" s="0" t="n">
        <f aca="true">IF(AND($C93&lt;=3,$C93&lt;&gt;0),0,IF($C93=4,OFFSET(H93,-1,0)+1,OFFSET(H93,-1,0)))</f>
        <v>0</v>
      </c>
      <c r="I93" s="0" t="e">
        <f aca="true">IF(AND($C93&lt;=4,$C93&lt;&gt;0),0,IF(AND($C93="S",$X93&gt;0),OFFSET(I93,-1,0)+1,OFFSET(I93,-1,0)))</f>
        <v>#VALUE!</v>
      </c>
      <c r="J93" s="0" t="n">
        <f aca="true">IF(OR($C93="S",$C93=0),0,MATCH(0,OFFSET($D93,1,$C93,ROW($C$251)-ROW($C93)),0))</f>
        <v>0</v>
      </c>
      <c r="K93" s="0" t="n">
        <f aca="true">IF(OR($C93="S",$C93=0),0,MATCH(OFFSET($D93,0,$C93)+IF($C93&lt;&gt;1,1,COUNTIF([1]QCI!$A$13:$A$24,[1]ORÇAMENTO!E93)),OFFSET($D93,1,$C93,ROW($C$251)-ROW($C93)),0))</f>
        <v>0</v>
      </c>
      <c r="L93" s="38"/>
      <c r="M93" s="39" t="s">
        <v>7</v>
      </c>
      <c r="N93" s="40" t="str">
        <f aca="false">CHOOSE(1+LOG(1+2*(C93=1)+4*(C93=2)+8*(C93=3)+16*(C93=4)+32*(C93="S"),2),"","Meta","Nível 2","Nível 3","Nível 4","Serviço")</f>
        <v>Serviço</v>
      </c>
      <c r="O93" s="41" t="str">
        <f aca="false">IF(OR($C93=0,$L93=""),"-",CONCATENATE(E93&amp;".",IF(AND($A$5&gt;=2,$C93&gt;=2),F93&amp;".",""),IF(AND($A$5&gt;=3,$C93&gt;=3),G93&amp;".",""),IF(AND($A$5&gt;=4,$C93&gt;=4),H93&amp;".",""),IF($C93="S",I93&amp;".","")))</f>
        <v>-</v>
      </c>
      <c r="P93" s="42" t="s">
        <v>49</v>
      </c>
      <c r="Q93" s="43"/>
      <c r="R93" s="44" t="e">
        <f aca="false">IF($C93="S",REFERENCIA.Descricao,"(digite a descrição aqui)")</f>
        <v>#VALUE!</v>
      </c>
      <c r="S93" s="45" t="e">
        <f aca="false">REFERENCIA.Unidade</f>
        <v>#VALUE!</v>
      </c>
      <c r="T93" s="46" t="n">
        <f aca="true">OFFSET([1]CÁLCULO!H$15,ROW($T93)-ROW(T$15),0)</f>
        <v>0</v>
      </c>
      <c r="U93" s="47"/>
      <c r="V93" s="48" t="s">
        <v>10</v>
      </c>
      <c r="W93" s="46" t="e">
        <f aca="false">IF($C93="S",ROUND(IF(TIPOORCAMENTO="Proposto",ORÇAMENTO.CustoUnitario*(1+#REF!),ORÇAMENTO.PrecoUnitarioLicitado),15-13*#REF!),0)</f>
        <v>#VALUE!</v>
      </c>
      <c r="X93" s="49" t="e">
        <f aca="false">IF($C93="S",VTOTAL1,IF($C93=0,0,ROUND(SomaAgrup,15-13*#REF!)))</f>
        <v>#VALUE!</v>
      </c>
      <c r="Y93" s="0" t="e">
        <f aca="false">IF(AND($C93="S",$X93&gt;0),IF(ISBLANK(#REF!),"RA",LEFT(#REF!,2)),"")</f>
        <v>#VALUE!</v>
      </c>
      <c r="Z93" s="50" t="e">
        <f aca="true">IF($C93="S",IF($Y93="CP",$X93,IF($Y93="RA",(($X93)*[1]QCI!$AA$3),0)),SomaAgrup)</f>
        <v>#VALUE!</v>
      </c>
      <c r="AA93" s="51" t="e">
        <f aca="true">IF($C93="S",IF($Y93="OU",ROUND($X93,2),0),SomaAgrup)</f>
        <v>#VALUE!</v>
      </c>
    </row>
    <row r="94" customFormat="false" ht="15" hidden="true" customHeight="false" outlineLevel="0" collapsed="false">
      <c r="A94" s="0" t="str">
        <f aca="false">CHOOSE(1+LOG(1+2*(ORÇAMENTO.Nivel="Meta")+4*(ORÇAMENTO.Nivel="Nível 2")+8*(ORÇAMENTO.Nivel="Nível 3")+16*(ORÇAMENTO.Nivel="Nível 4")+32*(ORÇAMENTO.Nivel="Serviço"),2),0,1,2,3,4,"S")</f>
        <v>S</v>
      </c>
      <c r="B94" s="0" t="n">
        <f aca="true">IF(OR(C94="s",C94=0),OFFSET(B94,-1,0),C94)</f>
        <v>2</v>
      </c>
      <c r="C94" s="0" t="str">
        <f aca="true">IF(OFFSET(C94,-1,0)="L",1,IF(OFFSET(C94,-1,0)=1,2,IF(OR(A94="s",A94=0),"S",IF(AND(OFFSET(C94,-1,0)=2,A94=4),3,IF(AND(OR(OFFSET(C94,-1,0)="s",OFFSET(C94,-1,0)=0),A94&lt;&gt;"s",A94&gt;OFFSET(B94,-1,0)),OFFSET(B94,-1,0),A94)))))</f>
        <v>S</v>
      </c>
      <c r="D94" s="0" t="n">
        <f aca="false">IF(OR(C94="S",C94=0),0,IF(ISERROR(K94),J94,SMALL(J94:K94,1)))</f>
        <v>0</v>
      </c>
      <c r="E94" s="0" t="n">
        <f aca="true">IF($C94=1,OFFSET(E94,-1,0)+MAX(1,COUNTIF([1]QCI!$A$13:$A$24,OFFSET([1]ORÇAMENTO!E94,-1,0))),OFFSET(E94,-1,0))</f>
        <v>2</v>
      </c>
      <c r="F94" s="0" t="n">
        <f aca="true">IF($C94=1,0,IF($C94=2,OFFSET(F94,-1,0)+1,OFFSET(F94,-1,0)))</f>
        <v>4</v>
      </c>
      <c r="G94" s="0" t="n">
        <f aca="true">IF(AND($C94&lt;=2,$C94&lt;&gt;0),0,IF($C94=3,OFFSET(G94,-1,0)+1,OFFSET(G94,-1,0)))</f>
        <v>0</v>
      </c>
      <c r="H94" s="0" t="n">
        <f aca="true">IF(AND($C94&lt;=3,$C94&lt;&gt;0),0,IF($C94=4,OFFSET(H94,-1,0)+1,OFFSET(H94,-1,0)))</f>
        <v>0</v>
      </c>
      <c r="I94" s="0" t="e">
        <f aca="true">IF(AND($C94&lt;=4,$C94&lt;&gt;0),0,IF(AND($C94="S",$X94&gt;0),OFFSET(I94,-1,0)+1,OFFSET(I94,-1,0)))</f>
        <v>#VALUE!</v>
      </c>
      <c r="J94" s="0" t="n">
        <f aca="true">IF(OR($C94="S",$C94=0),0,MATCH(0,OFFSET($D94,1,$C94,ROW($C$251)-ROW($C94)),0))</f>
        <v>0</v>
      </c>
      <c r="K94" s="0" t="n">
        <f aca="true">IF(OR($C94="S",$C94=0),0,MATCH(OFFSET($D94,0,$C94)+IF($C94&lt;&gt;1,1,COUNTIF([1]QCI!$A$13:$A$24,[1]ORÇAMENTO!E94)),OFFSET($D94,1,$C94,ROW($C$251)-ROW($C94)),0))</f>
        <v>0</v>
      </c>
      <c r="L94" s="38"/>
      <c r="M94" s="39" t="s">
        <v>7</v>
      </c>
      <c r="N94" s="40" t="str">
        <f aca="false">CHOOSE(1+LOG(1+2*(C94=1)+4*(C94=2)+8*(C94=3)+16*(C94=4)+32*(C94="S"),2),"","Meta","Nível 2","Nível 3","Nível 4","Serviço")</f>
        <v>Serviço</v>
      </c>
      <c r="O94" s="41" t="str">
        <f aca="false">IF(OR($C94=0,$L94=""),"-",CONCATENATE(E94&amp;".",IF(AND($A$5&gt;=2,$C94&gt;=2),F94&amp;".",""),IF(AND($A$5&gt;=3,$C94&gt;=3),G94&amp;".",""),IF(AND($A$5&gt;=4,$C94&gt;=4),H94&amp;".",""),IF($C94="S",I94&amp;".","")))</f>
        <v>-</v>
      </c>
      <c r="P94" s="42" t="s">
        <v>49</v>
      </c>
      <c r="Q94" s="43"/>
      <c r="R94" s="44" t="e">
        <f aca="false">IF($C94="S",REFERENCIA.Descricao,"(digite a descrição aqui)")</f>
        <v>#VALUE!</v>
      </c>
      <c r="S94" s="45" t="e">
        <f aca="false">REFERENCIA.Unidade</f>
        <v>#VALUE!</v>
      </c>
      <c r="T94" s="46" t="n">
        <f aca="true">OFFSET([1]CÁLCULO!H$15,ROW($T94)-ROW(T$15),0)</f>
        <v>0</v>
      </c>
      <c r="U94" s="47"/>
      <c r="V94" s="48" t="s">
        <v>10</v>
      </c>
      <c r="W94" s="46" t="e">
        <f aca="false">IF($C94="S",ROUND(IF(TIPOORCAMENTO="Proposto",ORÇAMENTO.CustoUnitario*(1+#REF!),ORÇAMENTO.PrecoUnitarioLicitado),15-13*#REF!),0)</f>
        <v>#VALUE!</v>
      </c>
      <c r="X94" s="49" t="e">
        <f aca="false">IF($C94="S",VTOTAL1,IF($C94=0,0,ROUND(SomaAgrup,15-13*#REF!)))</f>
        <v>#VALUE!</v>
      </c>
      <c r="Y94" s="0" t="e">
        <f aca="false">IF(AND($C94="S",$X94&gt;0),IF(ISBLANK(#REF!),"RA",LEFT(#REF!,2)),"")</f>
        <v>#VALUE!</v>
      </c>
      <c r="Z94" s="50" t="e">
        <f aca="true">IF($C94="S",IF($Y94="CP",$X94,IF($Y94="RA",(($X94)*[1]QCI!$AA$3),0)),SomaAgrup)</f>
        <v>#VALUE!</v>
      </c>
      <c r="AA94" s="51" t="e">
        <f aca="true">IF($C94="S",IF($Y94="OU",ROUND($X94,2),0),SomaAgrup)</f>
        <v>#VALUE!</v>
      </c>
    </row>
    <row r="95" customFormat="false" ht="15" hidden="true" customHeight="false" outlineLevel="0" collapsed="false">
      <c r="A95" s="0" t="str">
        <f aca="false">CHOOSE(1+LOG(1+2*(ORÇAMENTO.Nivel="Meta")+4*(ORÇAMENTO.Nivel="Nível 2")+8*(ORÇAMENTO.Nivel="Nível 3")+16*(ORÇAMENTO.Nivel="Nível 4")+32*(ORÇAMENTO.Nivel="Serviço"),2),0,1,2,3,4,"S")</f>
        <v>S</v>
      </c>
      <c r="B95" s="0" t="n">
        <f aca="true">IF(OR(C95="s",C95=0),OFFSET(B95,-1,0),C95)</f>
        <v>2</v>
      </c>
      <c r="C95" s="0" t="str">
        <f aca="true">IF(OFFSET(C95,-1,0)="L",1,IF(OFFSET(C95,-1,0)=1,2,IF(OR(A95="s",A95=0),"S",IF(AND(OFFSET(C95,-1,0)=2,A95=4),3,IF(AND(OR(OFFSET(C95,-1,0)="s",OFFSET(C95,-1,0)=0),A95&lt;&gt;"s",A95&gt;OFFSET(B95,-1,0)),OFFSET(B95,-1,0),A95)))))</f>
        <v>S</v>
      </c>
      <c r="D95" s="0" t="n">
        <f aca="false">IF(OR(C95="S",C95=0),0,IF(ISERROR(K95),J95,SMALL(J95:K95,1)))</f>
        <v>0</v>
      </c>
      <c r="E95" s="0" t="n">
        <f aca="true">IF($C95=1,OFFSET(E95,-1,0)+MAX(1,COUNTIF([1]QCI!$A$13:$A$24,OFFSET([1]ORÇAMENTO!E95,-1,0))),OFFSET(E95,-1,0))</f>
        <v>2</v>
      </c>
      <c r="F95" s="0" t="n">
        <f aca="true">IF($C95=1,0,IF($C95=2,OFFSET(F95,-1,0)+1,OFFSET(F95,-1,0)))</f>
        <v>4</v>
      </c>
      <c r="G95" s="0" t="n">
        <f aca="true">IF(AND($C95&lt;=2,$C95&lt;&gt;0),0,IF($C95=3,OFFSET(G95,-1,0)+1,OFFSET(G95,-1,0)))</f>
        <v>0</v>
      </c>
      <c r="H95" s="0" t="n">
        <f aca="true">IF(AND($C95&lt;=3,$C95&lt;&gt;0),0,IF($C95=4,OFFSET(H95,-1,0)+1,OFFSET(H95,-1,0)))</f>
        <v>0</v>
      </c>
      <c r="I95" s="0" t="e">
        <f aca="true">IF(AND($C95&lt;=4,$C95&lt;&gt;0),0,IF(AND($C95="S",$X95&gt;0),OFFSET(I95,-1,0)+1,OFFSET(I95,-1,0)))</f>
        <v>#VALUE!</v>
      </c>
      <c r="J95" s="0" t="n">
        <f aca="true">IF(OR($C95="S",$C95=0),0,MATCH(0,OFFSET($D95,1,$C95,ROW($C$251)-ROW($C95)),0))</f>
        <v>0</v>
      </c>
      <c r="K95" s="0" t="n">
        <f aca="true">IF(OR($C95="S",$C95=0),0,MATCH(OFFSET($D95,0,$C95)+IF($C95&lt;&gt;1,1,COUNTIF([1]QCI!$A$13:$A$24,[1]ORÇAMENTO!E95)),OFFSET($D95,1,$C95,ROW($C$251)-ROW($C95)),0))</f>
        <v>0</v>
      </c>
      <c r="L95" s="38"/>
      <c r="M95" s="39" t="s">
        <v>7</v>
      </c>
      <c r="N95" s="40" t="str">
        <f aca="false">CHOOSE(1+LOG(1+2*(C95=1)+4*(C95=2)+8*(C95=3)+16*(C95=4)+32*(C95="S"),2),"","Meta","Nível 2","Nível 3","Nível 4","Serviço")</f>
        <v>Serviço</v>
      </c>
      <c r="O95" s="41" t="str">
        <f aca="false">IF(OR($C95=0,$L95=""),"-",CONCATENATE(E95&amp;".",IF(AND($A$5&gt;=2,$C95&gt;=2),F95&amp;".",""),IF(AND($A$5&gt;=3,$C95&gt;=3),G95&amp;".",""),IF(AND($A$5&gt;=4,$C95&gt;=4),H95&amp;".",""),IF($C95="S",I95&amp;".","")))</f>
        <v>-</v>
      </c>
      <c r="P95" s="42" t="s">
        <v>49</v>
      </c>
      <c r="Q95" s="43"/>
      <c r="R95" s="44" t="e">
        <f aca="false">IF($C95="S",REFERENCIA.Descricao,"(digite a descrição aqui)")</f>
        <v>#VALUE!</v>
      </c>
      <c r="S95" s="45" t="e">
        <f aca="false">REFERENCIA.Unidade</f>
        <v>#VALUE!</v>
      </c>
      <c r="T95" s="46" t="n">
        <f aca="true">OFFSET([1]CÁLCULO!H$15,ROW($T95)-ROW(T$15),0)</f>
        <v>0</v>
      </c>
      <c r="U95" s="47"/>
      <c r="V95" s="48" t="s">
        <v>10</v>
      </c>
      <c r="W95" s="46" t="e">
        <f aca="false">IF($C95="S",ROUND(IF(TIPOORCAMENTO="Proposto",ORÇAMENTO.CustoUnitario*(1+#REF!),ORÇAMENTO.PrecoUnitarioLicitado),15-13*#REF!),0)</f>
        <v>#VALUE!</v>
      </c>
      <c r="X95" s="49" t="e">
        <f aca="false">IF($C95="S",VTOTAL1,IF($C95=0,0,ROUND(SomaAgrup,15-13*#REF!)))</f>
        <v>#VALUE!</v>
      </c>
      <c r="Y95" s="0" t="e">
        <f aca="false">IF(AND($C95="S",$X95&gt;0),IF(ISBLANK(#REF!),"RA",LEFT(#REF!,2)),"")</f>
        <v>#VALUE!</v>
      </c>
      <c r="Z95" s="50" t="e">
        <f aca="true">IF($C95="S",IF($Y95="CP",$X95,IF($Y95="RA",(($X95)*[1]QCI!$AA$3),0)),SomaAgrup)</f>
        <v>#VALUE!</v>
      </c>
      <c r="AA95" s="51" t="e">
        <f aca="true">IF($C95="S",IF($Y95="OU",ROUND($X95,2),0),SomaAgrup)</f>
        <v>#VALUE!</v>
      </c>
    </row>
    <row r="96" customFormat="false" ht="15" hidden="true" customHeight="false" outlineLevel="0" collapsed="false">
      <c r="A96" s="0" t="str">
        <f aca="false">CHOOSE(1+LOG(1+2*(ORÇAMENTO.Nivel="Meta")+4*(ORÇAMENTO.Nivel="Nível 2")+8*(ORÇAMENTO.Nivel="Nível 3")+16*(ORÇAMENTO.Nivel="Nível 4")+32*(ORÇAMENTO.Nivel="Serviço"),2),0,1,2,3,4,"S")</f>
        <v>S</v>
      </c>
      <c r="B96" s="0" t="n">
        <f aca="true">IF(OR(C96="s",C96=0),OFFSET(B96,-1,0),C96)</f>
        <v>2</v>
      </c>
      <c r="C96" s="0" t="str">
        <f aca="true">IF(OFFSET(C96,-1,0)="L",1,IF(OFFSET(C96,-1,0)=1,2,IF(OR(A96="s",A96=0),"S",IF(AND(OFFSET(C96,-1,0)=2,A96=4),3,IF(AND(OR(OFFSET(C96,-1,0)="s",OFFSET(C96,-1,0)=0),A96&lt;&gt;"s",A96&gt;OFFSET(B96,-1,0)),OFFSET(B96,-1,0),A96)))))</f>
        <v>S</v>
      </c>
      <c r="D96" s="0" t="n">
        <f aca="false">IF(OR(C96="S",C96=0),0,IF(ISERROR(K96),J96,SMALL(J96:K96,1)))</f>
        <v>0</v>
      </c>
      <c r="E96" s="0" t="n">
        <f aca="true">IF($C96=1,OFFSET(E96,-1,0)+MAX(1,COUNTIF([1]QCI!$A$13:$A$24,OFFSET([1]ORÇAMENTO!E96,-1,0))),OFFSET(E96,-1,0))</f>
        <v>2</v>
      </c>
      <c r="F96" s="0" t="n">
        <f aca="true">IF($C96=1,0,IF($C96=2,OFFSET(F96,-1,0)+1,OFFSET(F96,-1,0)))</f>
        <v>4</v>
      </c>
      <c r="G96" s="0" t="n">
        <f aca="true">IF(AND($C96&lt;=2,$C96&lt;&gt;0),0,IF($C96=3,OFFSET(G96,-1,0)+1,OFFSET(G96,-1,0)))</f>
        <v>0</v>
      </c>
      <c r="H96" s="0" t="n">
        <f aca="true">IF(AND($C96&lt;=3,$C96&lt;&gt;0),0,IF($C96=4,OFFSET(H96,-1,0)+1,OFFSET(H96,-1,0)))</f>
        <v>0</v>
      </c>
      <c r="I96" s="0" t="e">
        <f aca="true">IF(AND($C96&lt;=4,$C96&lt;&gt;0),0,IF(AND($C96="S",$X96&gt;0),OFFSET(I96,-1,0)+1,OFFSET(I96,-1,0)))</f>
        <v>#VALUE!</v>
      </c>
      <c r="J96" s="0" t="n">
        <f aca="true">IF(OR($C96="S",$C96=0),0,MATCH(0,OFFSET($D96,1,$C96,ROW($C$251)-ROW($C96)),0))</f>
        <v>0</v>
      </c>
      <c r="K96" s="0" t="n">
        <f aca="true">IF(OR($C96="S",$C96=0),0,MATCH(OFFSET($D96,0,$C96)+IF($C96&lt;&gt;1,1,COUNTIF([1]QCI!$A$13:$A$24,[1]ORÇAMENTO!E96)),OFFSET($D96,1,$C96,ROW($C$251)-ROW($C96)),0))</f>
        <v>0</v>
      </c>
      <c r="L96" s="38"/>
      <c r="M96" s="39" t="s">
        <v>7</v>
      </c>
      <c r="N96" s="40" t="str">
        <f aca="false">CHOOSE(1+LOG(1+2*(C96=1)+4*(C96=2)+8*(C96=3)+16*(C96=4)+32*(C96="S"),2),"","Meta","Nível 2","Nível 3","Nível 4","Serviço")</f>
        <v>Serviço</v>
      </c>
      <c r="O96" s="41" t="str">
        <f aca="false">IF(OR($C96=0,$L96=""),"-",CONCATENATE(E96&amp;".",IF(AND($A$5&gt;=2,$C96&gt;=2),F96&amp;".",""),IF(AND($A$5&gt;=3,$C96&gt;=3),G96&amp;".",""),IF(AND($A$5&gt;=4,$C96&gt;=4),H96&amp;".",""),IF($C96="S",I96&amp;".","")))</f>
        <v>-</v>
      </c>
      <c r="P96" s="42" t="s">
        <v>49</v>
      </c>
      <c r="Q96" s="43"/>
      <c r="R96" s="44" t="e">
        <f aca="false">IF($C96="S",REFERENCIA.Descricao,"(digite a descrição aqui)")</f>
        <v>#VALUE!</v>
      </c>
      <c r="S96" s="45" t="e">
        <f aca="false">REFERENCIA.Unidade</f>
        <v>#VALUE!</v>
      </c>
      <c r="T96" s="46" t="n">
        <f aca="true">OFFSET([1]CÁLCULO!H$15,ROW($T96)-ROW(T$15),0)</f>
        <v>0</v>
      </c>
      <c r="U96" s="47"/>
      <c r="V96" s="48" t="s">
        <v>10</v>
      </c>
      <c r="W96" s="46" t="e">
        <f aca="false">IF($C96="S",ROUND(IF(TIPOORCAMENTO="Proposto",ORÇAMENTO.CustoUnitario*(1+#REF!),ORÇAMENTO.PrecoUnitarioLicitado),15-13*#REF!),0)</f>
        <v>#VALUE!</v>
      </c>
      <c r="X96" s="49" t="e">
        <f aca="false">IF($C96="S",VTOTAL1,IF($C96=0,0,ROUND(SomaAgrup,15-13*#REF!)))</f>
        <v>#VALUE!</v>
      </c>
      <c r="Y96" s="0" t="e">
        <f aca="false">IF(AND($C96="S",$X96&gt;0),IF(ISBLANK(#REF!),"RA",LEFT(#REF!,2)),"")</f>
        <v>#VALUE!</v>
      </c>
      <c r="Z96" s="50" t="e">
        <f aca="true">IF($C96="S",IF($Y96="CP",$X96,IF($Y96="RA",(($X96)*[1]QCI!$AA$3),0)),SomaAgrup)</f>
        <v>#VALUE!</v>
      </c>
      <c r="AA96" s="51" t="e">
        <f aca="true">IF($C96="S",IF($Y96="OU",ROUND($X96,2),0),SomaAgrup)</f>
        <v>#VALUE!</v>
      </c>
    </row>
    <row r="97" customFormat="false" ht="15" hidden="true" customHeight="false" outlineLevel="0" collapsed="false">
      <c r="A97" s="0" t="str">
        <f aca="false">CHOOSE(1+LOG(1+2*(ORÇAMENTO.Nivel="Meta")+4*(ORÇAMENTO.Nivel="Nível 2")+8*(ORÇAMENTO.Nivel="Nível 3")+16*(ORÇAMENTO.Nivel="Nível 4")+32*(ORÇAMENTO.Nivel="Serviço"),2),0,1,2,3,4,"S")</f>
        <v>S</v>
      </c>
      <c r="B97" s="0" t="n">
        <f aca="true">IF(OR(C97="s",C97=0),OFFSET(B97,-1,0),C97)</f>
        <v>2</v>
      </c>
      <c r="C97" s="0" t="str">
        <f aca="true">IF(OFFSET(C97,-1,0)="L",1,IF(OFFSET(C97,-1,0)=1,2,IF(OR(A97="s",A97=0),"S",IF(AND(OFFSET(C97,-1,0)=2,A97=4),3,IF(AND(OR(OFFSET(C97,-1,0)="s",OFFSET(C97,-1,0)=0),A97&lt;&gt;"s",A97&gt;OFFSET(B97,-1,0)),OFFSET(B97,-1,0),A97)))))</f>
        <v>S</v>
      </c>
      <c r="D97" s="0" t="n">
        <f aca="false">IF(OR(C97="S",C97=0),0,IF(ISERROR(K97),J97,SMALL(J97:K97,1)))</f>
        <v>0</v>
      </c>
      <c r="E97" s="0" t="n">
        <f aca="true">IF($C97=1,OFFSET(E97,-1,0)+MAX(1,COUNTIF([1]QCI!$A$13:$A$24,OFFSET([1]ORÇAMENTO!E97,-1,0))),OFFSET(E97,-1,0))</f>
        <v>2</v>
      </c>
      <c r="F97" s="0" t="n">
        <f aca="true">IF($C97=1,0,IF($C97=2,OFFSET(F97,-1,0)+1,OFFSET(F97,-1,0)))</f>
        <v>4</v>
      </c>
      <c r="G97" s="0" t="n">
        <f aca="true">IF(AND($C97&lt;=2,$C97&lt;&gt;0),0,IF($C97=3,OFFSET(G97,-1,0)+1,OFFSET(G97,-1,0)))</f>
        <v>0</v>
      </c>
      <c r="H97" s="0" t="n">
        <f aca="true">IF(AND($C97&lt;=3,$C97&lt;&gt;0),0,IF($C97=4,OFFSET(H97,-1,0)+1,OFFSET(H97,-1,0)))</f>
        <v>0</v>
      </c>
      <c r="I97" s="0" t="e">
        <f aca="true">IF(AND($C97&lt;=4,$C97&lt;&gt;0),0,IF(AND($C97="S",$X97&gt;0),OFFSET(I97,-1,0)+1,OFFSET(I97,-1,0)))</f>
        <v>#VALUE!</v>
      </c>
      <c r="J97" s="0" t="n">
        <f aca="true">IF(OR($C97="S",$C97=0),0,MATCH(0,OFFSET($D97,1,$C97,ROW($C$251)-ROW($C97)),0))</f>
        <v>0</v>
      </c>
      <c r="K97" s="0" t="n">
        <f aca="true">IF(OR($C97="S",$C97=0),0,MATCH(OFFSET($D97,0,$C97)+IF($C97&lt;&gt;1,1,COUNTIF([1]QCI!$A$13:$A$24,[1]ORÇAMENTO!E97)),OFFSET($D97,1,$C97,ROW($C$251)-ROW($C97)),0))</f>
        <v>0</v>
      </c>
      <c r="L97" s="38"/>
      <c r="M97" s="39" t="s">
        <v>7</v>
      </c>
      <c r="N97" s="40" t="str">
        <f aca="false">CHOOSE(1+LOG(1+2*(C97=1)+4*(C97=2)+8*(C97=3)+16*(C97=4)+32*(C97="S"),2),"","Meta","Nível 2","Nível 3","Nível 4","Serviço")</f>
        <v>Serviço</v>
      </c>
      <c r="O97" s="41" t="str">
        <f aca="false">IF(OR($C97=0,$L97=""),"-",CONCATENATE(E97&amp;".",IF(AND($A$5&gt;=2,$C97&gt;=2),F97&amp;".",""),IF(AND($A$5&gt;=3,$C97&gt;=3),G97&amp;".",""),IF(AND($A$5&gt;=4,$C97&gt;=4),H97&amp;".",""),IF($C97="S",I97&amp;".","")))</f>
        <v>-</v>
      </c>
      <c r="P97" s="42" t="s">
        <v>49</v>
      </c>
      <c r="Q97" s="43"/>
      <c r="R97" s="44" t="e">
        <f aca="false">IF($C97="S",REFERENCIA.Descricao,"(digite a descrição aqui)")</f>
        <v>#VALUE!</v>
      </c>
      <c r="S97" s="45" t="e">
        <f aca="false">REFERENCIA.Unidade</f>
        <v>#VALUE!</v>
      </c>
      <c r="T97" s="46" t="n">
        <f aca="true">OFFSET([1]CÁLCULO!H$15,ROW($T97)-ROW(T$15),0)</f>
        <v>0</v>
      </c>
      <c r="U97" s="47"/>
      <c r="V97" s="48" t="s">
        <v>10</v>
      </c>
      <c r="W97" s="46" t="e">
        <f aca="false">IF($C97="S",ROUND(IF(TIPOORCAMENTO="Proposto",ORÇAMENTO.CustoUnitario*(1+#REF!),ORÇAMENTO.PrecoUnitarioLicitado),15-13*#REF!),0)</f>
        <v>#VALUE!</v>
      </c>
      <c r="X97" s="49" t="e">
        <f aca="false">IF($C97="S",VTOTAL1,IF($C97=0,0,ROUND(SomaAgrup,15-13*#REF!)))</f>
        <v>#VALUE!</v>
      </c>
      <c r="Y97" s="0" t="e">
        <f aca="false">IF(AND($C97="S",$X97&gt;0),IF(ISBLANK(#REF!),"RA",LEFT(#REF!,2)),"")</f>
        <v>#VALUE!</v>
      </c>
      <c r="Z97" s="50" t="e">
        <f aca="true">IF($C97="S",IF($Y97="CP",$X97,IF($Y97="RA",(($X97)*[1]QCI!$AA$3),0)),SomaAgrup)</f>
        <v>#VALUE!</v>
      </c>
      <c r="AA97" s="51" t="e">
        <f aca="true">IF($C97="S",IF($Y97="OU",ROUND($X97,2),0),SomaAgrup)</f>
        <v>#VALUE!</v>
      </c>
    </row>
    <row r="98" customFormat="false" ht="15" hidden="true" customHeight="false" outlineLevel="0" collapsed="false">
      <c r="A98" s="0" t="str">
        <f aca="false">CHOOSE(1+LOG(1+2*(ORÇAMENTO.Nivel="Meta")+4*(ORÇAMENTO.Nivel="Nível 2")+8*(ORÇAMENTO.Nivel="Nível 3")+16*(ORÇAMENTO.Nivel="Nível 4")+32*(ORÇAMENTO.Nivel="Serviço"),2),0,1,2,3,4,"S")</f>
        <v>S</v>
      </c>
      <c r="B98" s="0" t="n">
        <f aca="true">IF(OR(C98="s",C98=0),OFFSET(B98,-1,0),C98)</f>
        <v>2</v>
      </c>
      <c r="C98" s="0" t="str">
        <f aca="true">IF(OFFSET(C98,-1,0)="L",1,IF(OFFSET(C98,-1,0)=1,2,IF(OR(A98="s",A98=0),"S",IF(AND(OFFSET(C98,-1,0)=2,A98=4),3,IF(AND(OR(OFFSET(C98,-1,0)="s",OFFSET(C98,-1,0)=0),A98&lt;&gt;"s",A98&gt;OFFSET(B98,-1,0)),OFFSET(B98,-1,0),A98)))))</f>
        <v>S</v>
      </c>
      <c r="D98" s="0" t="n">
        <f aca="false">IF(OR(C98="S",C98=0),0,IF(ISERROR(K98),J98,SMALL(J98:K98,1)))</f>
        <v>0</v>
      </c>
      <c r="E98" s="0" t="n">
        <f aca="true">IF($C98=1,OFFSET(E98,-1,0)+MAX(1,COUNTIF([1]QCI!$A$13:$A$24,OFFSET([1]ORÇAMENTO!E98,-1,0))),OFFSET(E98,-1,0))</f>
        <v>2</v>
      </c>
      <c r="F98" s="0" t="n">
        <f aca="true">IF($C98=1,0,IF($C98=2,OFFSET(F98,-1,0)+1,OFFSET(F98,-1,0)))</f>
        <v>4</v>
      </c>
      <c r="G98" s="0" t="n">
        <f aca="true">IF(AND($C98&lt;=2,$C98&lt;&gt;0),0,IF($C98=3,OFFSET(G98,-1,0)+1,OFFSET(G98,-1,0)))</f>
        <v>0</v>
      </c>
      <c r="H98" s="0" t="n">
        <f aca="true">IF(AND($C98&lt;=3,$C98&lt;&gt;0),0,IF($C98=4,OFFSET(H98,-1,0)+1,OFFSET(H98,-1,0)))</f>
        <v>0</v>
      </c>
      <c r="I98" s="0" t="e">
        <f aca="true">IF(AND($C98&lt;=4,$C98&lt;&gt;0),0,IF(AND($C98="S",$X98&gt;0),OFFSET(I98,-1,0)+1,OFFSET(I98,-1,0)))</f>
        <v>#VALUE!</v>
      </c>
      <c r="J98" s="0" t="n">
        <f aca="true">IF(OR($C98="S",$C98=0),0,MATCH(0,OFFSET($D98,1,$C98,ROW($C$251)-ROW($C98)),0))</f>
        <v>0</v>
      </c>
      <c r="K98" s="0" t="n">
        <f aca="true">IF(OR($C98="S",$C98=0),0,MATCH(OFFSET($D98,0,$C98)+IF($C98&lt;&gt;1,1,COUNTIF([1]QCI!$A$13:$A$24,[1]ORÇAMENTO!E98)),OFFSET($D98,1,$C98,ROW($C$251)-ROW($C98)),0))</f>
        <v>0</v>
      </c>
      <c r="L98" s="38"/>
      <c r="M98" s="39" t="s">
        <v>7</v>
      </c>
      <c r="N98" s="40" t="str">
        <f aca="false">CHOOSE(1+LOG(1+2*(C98=1)+4*(C98=2)+8*(C98=3)+16*(C98=4)+32*(C98="S"),2),"","Meta","Nível 2","Nível 3","Nível 4","Serviço")</f>
        <v>Serviço</v>
      </c>
      <c r="O98" s="41" t="str">
        <f aca="false">IF(OR($C98=0,$L98=""),"-",CONCATENATE(E98&amp;".",IF(AND($A$5&gt;=2,$C98&gt;=2),F98&amp;".",""),IF(AND($A$5&gt;=3,$C98&gt;=3),G98&amp;".",""),IF(AND($A$5&gt;=4,$C98&gt;=4),H98&amp;".",""),IF($C98="S",I98&amp;".","")))</f>
        <v>-</v>
      </c>
      <c r="P98" s="42" t="s">
        <v>49</v>
      </c>
      <c r="Q98" s="43"/>
      <c r="R98" s="44" t="e">
        <f aca="false">IF($C98="S",REFERENCIA.Descricao,"(digite a descrição aqui)")</f>
        <v>#VALUE!</v>
      </c>
      <c r="S98" s="45" t="e">
        <f aca="false">REFERENCIA.Unidade</f>
        <v>#VALUE!</v>
      </c>
      <c r="T98" s="46" t="n">
        <f aca="true">OFFSET([1]CÁLCULO!H$15,ROW($T98)-ROW(T$15),0)</f>
        <v>0</v>
      </c>
      <c r="U98" s="47"/>
      <c r="V98" s="48" t="s">
        <v>10</v>
      </c>
      <c r="W98" s="46" t="e">
        <f aca="false">IF($C98="S",ROUND(IF(TIPOORCAMENTO="Proposto",ORÇAMENTO.CustoUnitario*(1+#REF!),ORÇAMENTO.PrecoUnitarioLicitado),15-13*#REF!),0)</f>
        <v>#VALUE!</v>
      </c>
      <c r="X98" s="49" t="e">
        <f aca="false">IF($C98="S",VTOTAL1,IF($C98=0,0,ROUND(SomaAgrup,15-13*#REF!)))</f>
        <v>#VALUE!</v>
      </c>
      <c r="Y98" s="0" t="e">
        <f aca="false">IF(AND($C98="S",$X98&gt;0),IF(ISBLANK(#REF!),"RA",LEFT(#REF!,2)),"")</f>
        <v>#VALUE!</v>
      </c>
      <c r="Z98" s="50" t="e">
        <f aca="true">IF($C98="S",IF($Y98="CP",$X98,IF($Y98="RA",(($X98)*[1]QCI!$AA$3),0)),SomaAgrup)</f>
        <v>#VALUE!</v>
      </c>
      <c r="AA98" s="51" t="e">
        <f aca="true">IF($C98="S",IF($Y98="OU",ROUND($X98,2),0),SomaAgrup)</f>
        <v>#VALUE!</v>
      </c>
    </row>
    <row r="99" customFormat="false" ht="15" hidden="true" customHeight="false" outlineLevel="0" collapsed="false">
      <c r="A99" s="0" t="str">
        <f aca="false">CHOOSE(1+LOG(1+2*(ORÇAMENTO.Nivel="Meta")+4*(ORÇAMENTO.Nivel="Nível 2")+8*(ORÇAMENTO.Nivel="Nível 3")+16*(ORÇAMENTO.Nivel="Nível 4")+32*(ORÇAMENTO.Nivel="Serviço"),2),0,1,2,3,4,"S")</f>
        <v>S</v>
      </c>
      <c r="B99" s="0" t="n">
        <f aca="true">IF(OR(C99="s",C99=0),OFFSET(B99,-1,0),C99)</f>
        <v>2</v>
      </c>
      <c r="C99" s="0" t="str">
        <f aca="true">IF(OFFSET(C99,-1,0)="L",1,IF(OFFSET(C99,-1,0)=1,2,IF(OR(A99="s",A99=0),"S",IF(AND(OFFSET(C99,-1,0)=2,A99=4),3,IF(AND(OR(OFFSET(C99,-1,0)="s",OFFSET(C99,-1,0)=0),A99&lt;&gt;"s",A99&gt;OFFSET(B99,-1,0)),OFFSET(B99,-1,0),A99)))))</f>
        <v>S</v>
      </c>
      <c r="D99" s="0" t="n">
        <f aca="false">IF(OR(C99="S",C99=0),0,IF(ISERROR(K99),J99,SMALL(J99:K99,1)))</f>
        <v>0</v>
      </c>
      <c r="E99" s="0" t="n">
        <f aca="true">IF($C99=1,OFFSET(E99,-1,0)+MAX(1,COUNTIF([1]QCI!$A$13:$A$24,OFFSET([1]ORÇAMENTO!E99,-1,0))),OFFSET(E99,-1,0))</f>
        <v>2</v>
      </c>
      <c r="F99" s="0" t="n">
        <f aca="true">IF($C99=1,0,IF($C99=2,OFFSET(F99,-1,0)+1,OFFSET(F99,-1,0)))</f>
        <v>4</v>
      </c>
      <c r="G99" s="0" t="n">
        <f aca="true">IF(AND($C99&lt;=2,$C99&lt;&gt;0),0,IF($C99=3,OFFSET(G99,-1,0)+1,OFFSET(G99,-1,0)))</f>
        <v>0</v>
      </c>
      <c r="H99" s="0" t="n">
        <f aca="true">IF(AND($C99&lt;=3,$C99&lt;&gt;0),0,IF($C99=4,OFFSET(H99,-1,0)+1,OFFSET(H99,-1,0)))</f>
        <v>0</v>
      </c>
      <c r="I99" s="0" t="e">
        <f aca="true">IF(AND($C99&lt;=4,$C99&lt;&gt;0),0,IF(AND($C99="S",$X99&gt;0),OFFSET(I99,-1,0)+1,OFFSET(I99,-1,0)))</f>
        <v>#VALUE!</v>
      </c>
      <c r="J99" s="0" t="n">
        <f aca="true">IF(OR($C99="S",$C99=0),0,MATCH(0,OFFSET($D99,1,$C99,ROW($C$251)-ROW($C99)),0))</f>
        <v>0</v>
      </c>
      <c r="K99" s="0" t="n">
        <f aca="true">IF(OR($C99="S",$C99=0),0,MATCH(OFFSET($D99,0,$C99)+IF($C99&lt;&gt;1,1,COUNTIF([1]QCI!$A$13:$A$24,[1]ORÇAMENTO!E99)),OFFSET($D99,1,$C99,ROW($C$251)-ROW($C99)),0))</f>
        <v>0</v>
      </c>
      <c r="L99" s="38"/>
      <c r="M99" s="39" t="s">
        <v>7</v>
      </c>
      <c r="N99" s="40" t="str">
        <f aca="false">CHOOSE(1+LOG(1+2*(C99=1)+4*(C99=2)+8*(C99=3)+16*(C99=4)+32*(C99="S"),2),"","Meta","Nível 2","Nível 3","Nível 4","Serviço")</f>
        <v>Serviço</v>
      </c>
      <c r="O99" s="41" t="str">
        <f aca="false">IF(OR($C99=0,$L99=""),"-",CONCATENATE(E99&amp;".",IF(AND($A$5&gt;=2,$C99&gt;=2),F99&amp;".",""),IF(AND($A$5&gt;=3,$C99&gt;=3),G99&amp;".",""),IF(AND($A$5&gt;=4,$C99&gt;=4),H99&amp;".",""),IF($C99="S",I99&amp;".","")))</f>
        <v>-</v>
      </c>
      <c r="P99" s="42" t="s">
        <v>49</v>
      </c>
      <c r="Q99" s="43"/>
      <c r="R99" s="44" t="e">
        <f aca="false">IF($C99="S",REFERENCIA.Descricao,"(digite a descrição aqui)")</f>
        <v>#VALUE!</v>
      </c>
      <c r="S99" s="45" t="e">
        <f aca="false">REFERENCIA.Unidade</f>
        <v>#VALUE!</v>
      </c>
      <c r="T99" s="46" t="n">
        <f aca="true">OFFSET([1]CÁLCULO!H$15,ROW($T99)-ROW(T$15),0)</f>
        <v>0</v>
      </c>
      <c r="U99" s="47"/>
      <c r="V99" s="48" t="s">
        <v>10</v>
      </c>
      <c r="W99" s="46" t="e">
        <f aca="false">IF($C99="S",ROUND(IF(TIPOORCAMENTO="Proposto",ORÇAMENTO.CustoUnitario*(1+#REF!),ORÇAMENTO.PrecoUnitarioLicitado),15-13*#REF!),0)</f>
        <v>#VALUE!</v>
      </c>
      <c r="X99" s="49" t="e">
        <f aca="false">IF($C99="S",VTOTAL1,IF($C99=0,0,ROUND(SomaAgrup,15-13*#REF!)))</f>
        <v>#VALUE!</v>
      </c>
      <c r="Y99" s="0" t="e">
        <f aca="false">IF(AND($C99="S",$X99&gt;0),IF(ISBLANK(#REF!),"RA",LEFT(#REF!,2)),"")</f>
        <v>#VALUE!</v>
      </c>
      <c r="Z99" s="50" t="e">
        <f aca="true">IF($C99="S",IF($Y99="CP",$X99,IF($Y99="RA",(($X99)*[1]QCI!$AA$3),0)),SomaAgrup)</f>
        <v>#VALUE!</v>
      </c>
      <c r="AA99" s="51" t="e">
        <f aca="true">IF($C99="S",IF($Y99="OU",ROUND($X99,2),0),SomaAgrup)</f>
        <v>#VALUE!</v>
      </c>
    </row>
    <row r="100" customFormat="false" ht="15" hidden="true" customHeight="false" outlineLevel="0" collapsed="false">
      <c r="A100" s="0" t="str">
        <f aca="false">CHOOSE(1+LOG(1+2*(ORÇAMENTO.Nivel="Meta")+4*(ORÇAMENTO.Nivel="Nível 2")+8*(ORÇAMENTO.Nivel="Nível 3")+16*(ORÇAMENTO.Nivel="Nível 4")+32*(ORÇAMENTO.Nivel="Serviço"),2),0,1,2,3,4,"S")</f>
        <v>S</v>
      </c>
      <c r="B100" s="0" t="n">
        <f aca="true">IF(OR(C100="s",C100=0),OFFSET(B100,-1,0),C100)</f>
        <v>2</v>
      </c>
      <c r="C100" s="0" t="str">
        <f aca="true">IF(OFFSET(C100,-1,0)="L",1,IF(OFFSET(C100,-1,0)=1,2,IF(OR(A100="s",A100=0),"S",IF(AND(OFFSET(C100,-1,0)=2,A100=4),3,IF(AND(OR(OFFSET(C100,-1,0)="s",OFFSET(C100,-1,0)=0),A100&lt;&gt;"s",A100&gt;OFFSET(B100,-1,0)),OFFSET(B100,-1,0),A100)))))</f>
        <v>S</v>
      </c>
      <c r="D100" s="0" t="n">
        <f aca="false">IF(OR(C100="S",C100=0),0,IF(ISERROR(K100),J100,SMALL(J100:K100,1)))</f>
        <v>0</v>
      </c>
      <c r="E100" s="0" t="n">
        <f aca="true">IF($C100=1,OFFSET(E100,-1,0)+MAX(1,COUNTIF([1]QCI!$A$13:$A$24,OFFSET([1]ORÇAMENTO!E100,-1,0))),OFFSET(E100,-1,0))</f>
        <v>2</v>
      </c>
      <c r="F100" s="0" t="n">
        <f aca="true">IF($C100=1,0,IF($C100=2,OFFSET(F100,-1,0)+1,OFFSET(F100,-1,0)))</f>
        <v>4</v>
      </c>
      <c r="G100" s="0" t="n">
        <f aca="true">IF(AND($C100&lt;=2,$C100&lt;&gt;0),0,IF($C100=3,OFFSET(G100,-1,0)+1,OFFSET(G100,-1,0)))</f>
        <v>0</v>
      </c>
      <c r="H100" s="0" t="n">
        <f aca="true">IF(AND($C100&lt;=3,$C100&lt;&gt;0),0,IF($C100=4,OFFSET(H100,-1,0)+1,OFFSET(H100,-1,0)))</f>
        <v>0</v>
      </c>
      <c r="I100" s="0" t="e">
        <f aca="true">IF(AND($C100&lt;=4,$C100&lt;&gt;0),0,IF(AND($C100="S",$X100&gt;0),OFFSET(I100,-1,0)+1,OFFSET(I100,-1,0)))</f>
        <v>#VALUE!</v>
      </c>
      <c r="J100" s="0" t="n">
        <f aca="true">IF(OR($C100="S",$C100=0),0,MATCH(0,OFFSET($D100,1,$C100,ROW($C$251)-ROW($C100)),0))</f>
        <v>0</v>
      </c>
      <c r="K100" s="0" t="n">
        <f aca="true">IF(OR($C100="S",$C100=0),0,MATCH(OFFSET($D100,0,$C100)+IF($C100&lt;&gt;1,1,COUNTIF([1]QCI!$A$13:$A$24,[1]ORÇAMENTO!E100)),OFFSET($D100,1,$C100,ROW($C$251)-ROW($C100)),0))</f>
        <v>0</v>
      </c>
      <c r="L100" s="38"/>
      <c r="M100" s="39" t="s">
        <v>7</v>
      </c>
      <c r="N100" s="40" t="str">
        <f aca="false">CHOOSE(1+LOG(1+2*(C100=1)+4*(C100=2)+8*(C100=3)+16*(C100=4)+32*(C100="S"),2),"","Meta","Nível 2","Nível 3","Nível 4","Serviço")</f>
        <v>Serviço</v>
      </c>
      <c r="O100" s="41" t="str">
        <f aca="false">IF(OR($C100=0,$L100=""),"-",CONCATENATE(E100&amp;".",IF(AND($A$5&gt;=2,$C100&gt;=2),F100&amp;".",""),IF(AND($A$5&gt;=3,$C100&gt;=3),G100&amp;".",""),IF(AND($A$5&gt;=4,$C100&gt;=4),H100&amp;".",""),IF($C100="S",I100&amp;".","")))</f>
        <v>-</v>
      </c>
      <c r="P100" s="42" t="s">
        <v>49</v>
      </c>
      <c r="Q100" s="43"/>
      <c r="R100" s="44" t="e">
        <f aca="false">IF($C100="S",REFERENCIA.Descricao,"(digite a descrição aqui)")</f>
        <v>#VALUE!</v>
      </c>
      <c r="S100" s="45" t="e">
        <f aca="false">REFERENCIA.Unidade</f>
        <v>#VALUE!</v>
      </c>
      <c r="T100" s="46" t="n">
        <f aca="true">OFFSET([1]CÁLCULO!H$15,ROW($T100)-ROW(T$15),0)</f>
        <v>0</v>
      </c>
      <c r="U100" s="47"/>
      <c r="V100" s="48" t="s">
        <v>10</v>
      </c>
      <c r="W100" s="46" t="e">
        <f aca="false">IF($C100="S",ROUND(IF(TIPOORCAMENTO="Proposto",ORÇAMENTO.CustoUnitario*(1+#REF!),ORÇAMENTO.PrecoUnitarioLicitado),15-13*#REF!),0)</f>
        <v>#VALUE!</v>
      </c>
      <c r="X100" s="49" t="e">
        <f aca="false">IF($C100="S",VTOTAL1,IF($C100=0,0,ROUND(SomaAgrup,15-13*#REF!)))</f>
        <v>#VALUE!</v>
      </c>
      <c r="Y100" s="0" t="e">
        <f aca="false">IF(AND($C100="S",$X100&gt;0),IF(ISBLANK(#REF!),"RA",LEFT(#REF!,2)),"")</f>
        <v>#VALUE!</v>
      </c>
      <c r="Z100" s="50" t="e">
        <f aca="true">IF($C100="S",IF($Y100="CP",$X100,IF($Y100="RA",(($X100)*[1]QCI!$AA$3),0)),SomaAgrup)</f>
        <v>#VALUE!</v>
      </c>
      <c r="AA100" s="51" t="e">
        <f aca="true">IF($C100="S",IF($Y100="OU",ROUND($X100,2),0),SomaAgrup)</f>
        <v>#VALUE!</v>
      </c>
    </row>
    <row r="101" customFormat="false" ht="15" hidden="true" customHeight="false" outlineLevel="0" collapsed="false">
      <c r="A101" s="0" t="str">
        <f aca="false">CHOOSE(1+LOG(1+2*(ORÇAMENTO.Nivel="Meta")+4*(ORÇAMENTO.Nivel="Nível 2")+8*(ORÇAMENTO.Nivel="Nível 3")+16*(ORÇAMENTO.Nivel="Nível 4")+32*(ORÇAMENTO.Nivel="Serviço"),2),0,1,2,3,4,"S")</f>
        <v>S</v>
      </c>
      <c r="B101" s="0" t="n">
        <f aca="true">IF(OR(C101="s",C101=0),OFFSET(B101,-1,0),C101)</f>
        <v>2</v>
      </c>
      <c r="C101" s="0" t="str">
        <f aca="true">IF(OFFSET(C101,-1,0)="L",1,IF(OFFSET(C101,-1,0)=1,2,IF(OR(A101="s",A101=0),"S",IF(AND(OFFSET(C101,-1,0)=2,A101=4),3,IF(AND(OR(OFFSET(C101,-1,0)="s",OFFSET(C101,-1,0)=0),A101&lt;&gt;"s",A101&gt;OFFSET(B101,-1,0)),OFFSET(B101,-1,0),A101)))))</f>
        <v>S</v>
      </c>
      <c r="D101" s="0" t="n">
        <f aca="false">IF(OR(C101="S",C101=0),0,IF(ISERROR(K101),J101,SMALL(J101:K101,1)))</f>
        <v>0</v>
      </c>
      <c r="E101" s="0" t="n">
        <f aca="true">IF($C101=1,OFFSET(E101,-1,0)+MAX(1,COUNTIF([1]QCI!$A$13:$A$24,OFFSET([1]ORÇAMENTO!E101,-1,0))),OFFSET(E101,-1,0))</f>
        <v>2</v>
      </c>
      <c r="F101" s="0" t="n">
        <f aca="true">IF($C101=1,0,IF($C101=2,OFFSET(F101,-1,0)+1,OFFSET(F101,-1,0)))</f>
        <v>4</v>
      </c>
      <c r="G101" s="0" t="n">
        <f aca="true">IF(AND($C101&lt;=2,$C101&lt;&gt;0),0,IF($C101=3,OFFSET(G101,-1,0)+1,OFFSET(G101,-1,0)))</f>
        <v>0</v>
      </c>
      <c r="H101" s="0" t="n">
        <f aca="true">IF(AND($C101&lt;=3,$C101&lt;&gt;0),0,IF($C101=4,OFFSET(H101,-1,0)+1,OFFSET(H101,-1,0)))</f>
        <v>0</v>
      </c>
      <c r="I101" s="0" t="e">
        <f aca="true">IF(AND($C101&lt;=4,$C101&lt;&gt;0),0,IF(AND($C101="S",$X101&gt;0),OFFSET(I101,-1,0)+1,OFFSET(I101,-1,0)))</f>
        <v>#VALUE!</v>
      </c>
      <c r="J101" s="0" t="n">
        <f aca="true">IF(OR($C101="S",$C101=0),0,MATCH(0,OFFSET($D101,1,$C101,ROW($C$251)-ROW($C101)),0))</f>
        <v>0</v>
      </c>
      <c r="K101" s="0" t="n">
        <f aca="true">IF(OR($C101="S",$C101=0),0,MATCH(OFFSET($D101,0,$C101)+IF($C101&lt;&gt;1,1,COUNTIF([1]QCI!$A$13:$A$24,[1]ORÇAMENTO!E101)),OFFSET($D101,1,$C101,ROW($C$251)-ROW($C101)),0))</f>
        <v>0</v>
      </c>
      <c r="L101" s="38"/>
      <c r="M101" s="39" t="s">
        <v>7</v>
      </c>
      <c r="N101" s="40" t="str">
        <f aca="false">CHOOSE(1+LOG(1+2*(C101=1)+4*(C101=2)+8*(C101=3)+16*(C101=4)+32*(C101="S"),2),"","Meta","Nível 2","Nível 3","Nível 4","Serviço")</f>
        <v>Serviço</v>
      </c>
      <c r="O101" s="41" t="str">
        <f aca="false">IF(OR($C101=0,$L101=""),"-",CONCATENATE(E101&amp;".",IF(AND($A$5&gt;=2,$C101&gt;=2),F101&amp;".",""),IF(AND($A$5&gt;=3,$C101&gt;=3),G101&amp;".",""),IF(AND($A$5&gt;=4,$C101&gt;=4),H101&amp;".",""),IF($C101="S",I101&amp;".","")))</f>
        <v>-</v>
      </c>
      <c r="P101" s="42" t="s">
        <v>49</v>
      </c>
      <c r="Q101" s="43"/>
      <c r="R101" s="44" t="e">
        <f aca="false">IF($C101="S",REFERENCIA.Descricao,"(digite a descrição aqui)")</f>
        <v>#VALUE!</v>
      </c>
      <c r="S101" s="45" t="e">
        <f aca="false">REFERENCIA.Unidade</f>
        <v>#VALUE!</v>
      </c>
      <c r="T101" s="46" t="n">
        <f aca="true">OFFSET([1]CÁLCULO!H$15,ROW($T101)-ROW(T$15),0)</f>
        <v>0</v>
      </c>
      <c r="U101" s="47"/>
      <c r="V101" s="48" t="s">
        <v>10</v>
      </c>
      <c r="W101" s="46" t="e">
        <f aca="false">IF($C101="S",ROUND(IF(TIPOORCAMENTO="Proposto",ORÇAMENTO.CustoUnitario*(1+#REF!),ORÇAMENTO.PrecoUnitarioLicitado),15-13*#REF!),0)</f>
        <v>#VALUE!</v>
      </c>
      <c r="X101" s="49" t="e">
        <f aca="false">IF($C101="S",VTOTAL1,IF($C101=0,0,ROUND(SomaAgrup,15-13*#REF!)))</f>
        <v>#VALUE!</v>
      </c>
      <c r="Y101" s="0" t="e">
        <f aca="false">IF(AND($C101="S",$X101&gt;0),IF(ISBLANK(#REF!),"RA",LEFT(#REF!,2)),"")</f>
        <v>#VALUE!</v>
      </c>
      <c r="Z101" s="50" t="e">
        <f aca="true">IF($C101="S",IF($Y101="CP",$X101,IF($Y101="RA",(($X101)*[1]QCI!$AA$3),0)),SomaAgrup)</f>
        <v>#VALUE!</v>
      </c>
      <c r="AA101" s="51" t="e">
        <f aca="true">IF($C101="S",IF($Y101="OU",ROUND($X101,2),0),SomaAgrup)</f>
        <v>#VALUE!</v>
      </c>
    </row>
    <row r="102" customFormat="false" ht="15" hidden="true" customHeight="false" outlineLevel="0" collapsed="false">
      <c r="A102" s="0" t="str">
        <f aca="false">CHOOSE(1+LOG(1+2*(ORÇAMENTO.Nivel="Meta")+4*(ORÇAMENTO.Nivel="Nível 2")+8*(ORÇAMENTO.Nivel="Nível 3")+16*(ORÇAMENTO.Nivel="Nível 4")+32*(ORÇAMENTO.Nivel="Serviço"),2),0,1,2,3,4,"S")</f>
        <v>S</v>
      </c>
      <c r="B102" s="0" t="n">
        <f aca="true">IF(OR(C102="s",C102=0),OFFSET(B102,-1,0),C102)</f>
        <v>2</v>
      </c>
      <c r="C102" s="0" t="str">
        <f aca="true">IF(OFFSET(C102,-1,0)="L",1,IF(OFFSET(C102,-1,0)=1,2,IF(OR(A102="s",A102=0),"S",IF(AND(OFFSET(C102,-1,0)=2,A102=4),3,IF(AND(OR(OFFSET(C102,-1,0)="s",OFFSET(C102,-1,0)=0),A102&lt;&gt;"s",A102&gt;OFFSET(B102,-1,0)),OFFSET(B102,-1,0),A102)))))</f>
        <v>S</v>
      </c>
      <c r="D102" s="0" t="n">
        <f aca="false">IF(OR(C102="S",C102=0),0,IF(ISERROR(K102),J102,SMALL(J102:K102,1)))</f>
        <v>0</v>
      </c>
      <c r="E102" s="0" t="n">
        <f aca="true">IF($C102=1,OFFSET(E102,-1,0)+MAX(1,COUNTIF([1]QCI!$A$13:$A$24,OFFSET([1]ORÇAMENTO!E102,-1,0))),OFFSET(E102,-1,0))</f>
        <v>2</v>
      </c>
      <c r="F102" s="0" t="n">
        <f aca="true">IF($C102=1,0,IF($C102=2,OFFSET(F102,-1,0)+1,OFFSET(F102,-1,0)))</f>
        <v>4</v>
      </c>
      <c r="G102" s="0" t="n">
        <f aca="true">IF(AND($C102&lt;=2,$C102&lt;&gt;0),0,IF($C102=3,OFFSET(G102,-1,0)+1,OFFSET(G102,-1,0)))</f>
        <v>0</v>
      </c>
      <c r="H102" s="0" t="n">
        <f aca="true">IF(AND($C102&lt;=3,$C102&lt;&gt;0),0,IF($C102=4,OFFSET(H102,-1,0)+1,OFFSET(H102,-1,0)))</f>
        <v>0</v>
      </c>
      <c r="I102" s="0" t="e">
        <f aca="true">IF(AND($C102&lt;=4,$C102&lt;&gt;0),0,IF(AND($C102="S",$X102&gt;0),OFFSET(I102,-1,0)+1,OFFSET(I102,-1,0)))</f>
        <v>#VALUE!</v>
      </c>
      <c r="J102" s="0" t="n">
        <f aca="true">IF(OR($C102="S",$C102=0),0,MATCH(0,OFFSET($D102,1,$C102,ROW($C$251)-ROW($C102)),0))</f>
        <v>0</v>
      </c>
      <c r="K102" s="0" t="n">
        <f aca="true">IF(OR($C102="S",$C102=0),0,MATCH(OFFSET($D102,0,$C102)+IF($C102&lt;&gt;1,1,COUNTIF([1]QCI!$A$13:$A$24,[1]ORÇAMENTO!E102)),OFFSET($D102,1,$C102,ROW($C$251)-ROW($C102)),0))</f>
        <v>0</v>
      </c>
      <c r="L102" s="38"/>
      <c r="M102" s="39" t="s">
        <v>7</v>
      </c>
      <c r="N102" s="40" t="str">
        <f aca="false">CHOOSE(1+LOG(1+2*(C102=1)+4*(C102=2)+8*(C102=3)+16*(C102=4)+32*(C102="S"),2),"","Meta","Nível 2","Nível 3","Nível 4","Serviço")</f>
        <v>Serviço</v>
      </c>
      <c r="O102" s="41" t="str">
        <f aca="false">IF(OR($C102=0,$L102=""),"-",CONCATENATE(E102&amp;".",IF(AND($A$5&gt;=2,$C102&gt;=2),F102&amp;".",""),IF(AND($A$5&gt;=3,$C102&gt;=3),G102&amp;".",""),IF(AND($A$5&gt;=4,$C102&gt;=4),H102&amp;".",""),IF($C102="S",I102&amp;".","")))</f>
        <v>-</v>
      </c>
      <c r="P102" s="42" t="s">
        <v>49</v>
      </c>
      <c r="Q102" s="43"/>
      <c r="R102" s="44" t="e">
        <f aca="false">IF($C102="S",REFERENCIA.Descricao,"(digite a descrição aqui)")</f>
        <v>#VALUE!</v>
      </c>
      <c r="S102" s="45" t="e">
        <f aca="false">REFERENCIA.Unidade</f>
        <v>#VALUE!</v>
      </c>
      <c r="T102" s="46" t="n">
        <f aca="true">OFFSET([1]CÁLCULO!H$15,ROW($T102)-ROW(T$15),0)</f>
        <v>0</v>
      </c>
      <c r="U102" s="47"/>
      <c r="V102" s="48" t="s">
        <v>10</v>
      </c>
      <c r="W102" s="46" t="e">
        <f aca="false">IF($C102="S",ROUND(IF(TIPOORCAMENTO="Proposto",ORÇAMENTO.CustoUnitario*(1+#REF!),ORÇAMENTO.PrecoUnitarioLicitado),15-13*#REF!),0)</f>
        <v>#VALUE!</v>
      </c>
      <c r="X102" s="49" t="e">
        <f aca="false">IF($C102="S",VTOTAL1,IF($C102=0,0,ROUND(SomaAgrup,15-13*#REF!)))</f>
        <v>#VALUE!</v>
      </c>
      <c r="Y102" s="0" t="e">
        <f aca="false">IF(AND($C102="S",$X102&gt;0),IF(ISBLANK(#REF!),"RA",LEFT(#REF!,2)),"")</f>
        <v>#VALUE!</v>
      </c>
      <c r="Z102" s="50" t="e">
        <f aca="true">IF($C102="S",IF($Y102="CP",$X102,IF($Y102="RA",(($X102)*[1]QCI!$AA$3),0)),SomaAgrup)</f>
        <v>#VALUE!</v>
      </c>
      <c r="AA102" s="51" t="e">
        <f aca="true">IF($C102="S",IF($Y102="OU",ROUND($X102,2),0),SomaAgrup)</f>
        <v>#VALUE!</v>
      </c>
    </row>
    <row r="103" customFormat="false" ht="15" hidden="true" customHeight="false" outlineLevel="0" collapsed="false">
      <c r="A103" s="0" t="str">
        <f aca="false">CHOOSE(1+LOG(1+2*(ORÇAMENTO.Nivel="Meta")+4*(ORÇAMENTO.Nivel="Nível 2")+8*(ORÇAMENTO.Nivel="Nível 3")+16*(ORÇAMENTO.Nivel="Nível 4")+32*(ORÇAMENTO.Nivel="Serviço"),2),0,1,2,3,4,"S")</f>
        <v>S</v>
      </c>
      <c r="B103" s="0" t="n">
        <f aca="true">IF(OR(C103="s",C103=0),OFFSET(B103,-1,0),C103)</f>
        <v>2</v>
      </c>
      <c r="C103" s="0" t="str">
        <f aca="true">IF(OFFSET(C103,-1,0)="L",1,IF(OFFSET(C103,-1,0)=1,2,IF(OR(A103="s",A103=0),"S",IF(AND(OFFSET(C103,-1,0)=2,A103=4),3,IF(AND(OR(OFFSET(C103,-1,0)="s",OFFSET(C103,-1,0)=0),A103&lt;&gt;"s",A103&gt;OFFSET(B103,-1,0)),OFFSET(B103,-1,0),A103)))))</f>
        <v>S</v>
      </c>
      <c r="D103" s="0" t="n">
        <f aca="false">IF(OR(C103="S",C103=0),0,IF(ISERROR(K103),J103,SMALL(J103:K103,1)))</f>
        <v>0</v>
      </c>
      <c r="E103" s="0" t="n">
        <f aca="true">IF($C103=1,OFFSET(E103,-1,0)+MAX(1,COUNTIF([1]QCI!$A$13:$A$24,OFFSET([1]ORÇAMENTO!E103,-1,0))),OFFSET(E103,-1,0))</f>
        <v>2</v>
      </c>
      <c r="F103" s="0" t="n">
        <f aca="true">IF($C103=1,0,IF($C103=2,OFFSET(F103,-1,0)+1,OFFSET(F103,-1,0)))</f>
        <v>4</v>
      </c>
      <c r="G103" s="0" t="n">
        <f aca="true">IF(AND($C103&lt;=2,$C103&lt;&gt;0),0,IF($C103=3,OFFSET(G103,-1,0)+1,OFFSET(G103,-1,0)))</f>
        <v>0</v>
      </c>
      <c r="H103" s="0" t="n">
        <f aca="true">IF(AND($C103&lt;=3,$C103&lt;&gt;0),0,IF($C103=4,OFFSET(H103,-1,0)+1,OFFSET(H103,-1,0)))</f>
        <v>0</v>
      </c>
      <c r="I103" s="0" t="e">
        <f aca="true">IF(AND($C103&lt;=4,$C103&lt;&gt;0),0,IF(AND($C103="S",$X103&gt;0),OFFSET(I103,-1,0)+1,OFFSET(I103,-1,0)))</f>
        <v>#VALUE!</v>
      </c>
      <c r="J103" s="0" t="n">
        <f aca="true">IF(OR($C103="S",$C103=0),0,MATCH(0,OFFSET($D103,1,$C103,ROW($C$251)-ROW($C103)),0))</f>
        <v>0</v>
      </c>
      <c r="K103" s="0" t="n">
        <f aca="true">IF(OR($C103="S",$C103=0),0,MATCH(OFFSET($D103,0,$C103)+IF($C103&lt;&gt;1,1,COUNTIF([1]QCI!$A$13:$A$24,[1]ORÇAMENTO!E103)),OFFSET($D103,1,$C103,ROW($C$251)-ROW($C103)),0))</f>
        <v>0</v>
      </c>
      <c r="L103" s="38"/>
      <c r="M103" s="39" t="s">
        <v>7</v>
      </c>
      <c r="N103" s="40" t="str">
        <f aca="false">CHOOSE(1+LOG(1+2*(C103=1)+4*(C103=2)+8*(C103=3)+16*(C103=4)+32*(C103="S"),2),"","Meta","Nível 2","Nível 3","Nível 4","Serviço")</f>
        <v>Serviço</v>
      </c>
      <c r="O103" s="41" t="str">
        <f aca="false">IF(OR($C103=0,$L103=""),"-",CONCATENATE(E103&amp;".",IF(AND($A$5&gt;=2,$C103&gt;=2),F103&amp;".",""),IF(AND($A$5&gt;=3,$C103&gt;=3),G103&amp;".",""),IF(AND($A$5&gt;=4,$C103&gt;=4),H103&amp;".",""),IF($C103="S",I103&amp;".","")))</f>
        <v>-</v>
      </c>
      <c r="P103" s="42" t="s">
        <v>49</v>
      </c>
      <c r="Q103" s="43"/>
      <c r="R103" s="44" t="e">
        <f aca="false">IF($C103="S",REFERENCIA.Descricao,"(digite a descrição aqui)")</f>
        <v>#VALUE!</v>
      </c>
      <c r="S103" s="45" t="e">
        <f aca="false">REFERENCIA.Unidade</f>
        <v>#VALUE!</v>
      </c>
      <c r="T103" s="46" t="n">
        <f aca="true">OFFSET([1]CÁLCULO!H$15,ROW($T103)-ROW(T$15),0)</f>
        <v>0</v>
      </c>
      <c r="U103" s="47"/>
      <c r="V103" s="48" t="s">
        <v>10</v>
      </c>
      <c r="W103" s="46" t="e">
        <f aca="false">IF($C103="S",ROUND(IF(TIPOORCAMENTO="Proposto",ORÇAMENTO.CustoUnitario*(1+#REF!),ORÇAMENTO.PrecoUnitarioLicitado),15-13*#REF!),0)</f>
        <v>#VALUE!</v>
      </c>
      <c r="X103" s="49" t="e">
        <f aca="false">IF($C103="S",VTOTAL1,IF($C103=0,0,ROUND(SomaAgrup,15-13*#REF!)))</f>
        <v>#VALUE!</v>
      </c>
      <c r="Y103" s="0" t="e">
        <f aca="false">IF(AND($C103="S",$X103&gt;0),IF(ISBLANK(#REF!),"RA",LEFT(#REF!,2)),"")</f>
        <v>#VALUE!</v>
      </c>
      <c r="Z103" s="50" t="e">
        <f aca="true">IF($C103="S",IF($Y103="CP",$X103,IF($Y103="RA",(($X103)*[1]QCI!$AA$3),0)),SomaAgrup)</f>
        <v>#VALUE!</v>
      </c>
      <c r="AA103" s="51" t="e">
        <f aca="true">IF($C103="S",IF($Y103="OU",ROUND($X103,2),0),SomaAgrup)</f>
        <v>#VALUE!</v>
      </c>
    </row>
    <row r="104" customFormat="false" ht="15" hidden="true" customHeight="false" outlineLevel="0" collapsed="false">
      <c r="A104" s="0" t="str">
        <f aca="false">CHOOSE(1+LOG(1+2*(ORÇAMENTO.Nivel="Meta")+4*(ORÇAMENTO.Nivel="Nível 2")+8*(ORÇAMENTO.Nivel="Nível 3")+16*(ORÇAMENTO.Nivel="Nível 4")+32*(ORÇAMENTO.Nivel="Serviço"),2),0,1,2,3,4,"S")</f>
        <v>S</v>
      </c>
      <c r="B104" s="0" t="n">
        <f aca="true">IF(OR(C104="s",C104=0),OFFSET(B104,-1,0),C104)</f>
        <v>2</v>
      </c>
      <c r="C104" s="0" t="str">
        <f aca="true">IF(OFFSET(C104,-1,0)="L",1,IF(OFFSET(C104,-1,0)=1,2,IF(OR(A104="s",A104=0),"S",IF(AND(OFFSET(C104,-1,0)=2,A104=4),3,IF(AND(OR(OFFSET(C104,-1,0)="s",OFFSET(C104,-1,0)=0),A104&lt;&gt;"s",A104&gt;OFFSET(B104,-1,0)),OFFSET(B104,-1,0),A104)))))</f>
        <v>S</v>
      </c>
      <c r="D104" s="0" t="n">
        <f aca="false">IF(OR(C104="S",C104=0),0,IF(ISERROR(K104),J104,SMALL(J104:K104,1)))</f>
        <v>0</v>
      </c>
      <c r="E104" s="0" t="n">
        <f aca="true">IF($C104=1,OFFSET(E104,-1,0)+MAX(1,COUNTIF([1]QCI!$A$13:$A$24,OFFSET([1]ORÇAMENTO!E104,-1,0))),OFFSET(E104,-1,0))</f>
        <v>2</v>
      </c>
      <c r="F104" s="0" t="n">
        <f aca="true">IF($C104=1,0,IF($C104=2,OFFSET(F104,-1,0)+1,OFFSET(F104,-1,0)))</f>
        <v>4</v>
      </c>
      <c r="G104" s="0" t="n">
        <f aca="true">IF(AND($C104&lt;=2,$C104&lt;&gt;0),0,IF($C104=3,OFFSET(G104,-1,0)+1,OFFSET(G104,-1,0)))</f>
        <v>0</v>
      </c>
      <c r="H104" s="0" t="n">
        <f aca="true">IF(AND($C104&lt;=3,$C104&lt;&gt;0),0,IF($C104=4,OFFSET(H104,-1,0)+1,OFFSET(H104,-1,0)))</f>
        <v>0</v>
      </c>
      <c r="I104" s="0" t="e">
        <f aca="true">IF(AND($C104&lt;=4,$C104&lt;&gt;0),0,IF(AND($C104="S",$X104&gt;0),OFFSET(I104,-1,0)+1,OFFSET(I104,-1,0)))</f>
        <v>#VALUE!</v>
      </c>
      <c r="J104" s="0" t="n">
        <f aca="true">IF(OR($C104="S",$C104=0),0,MATCH(0,OFFSET($D104,1,$C104,ROW($C$251)-ROW($C104)),0))</f>
        <v>0</v>
      </c>
      <c r="K104" s="0" t="n">
        <f aca="true">IF(OR($C104="S",$C104=0),0,MATCH(OFFSET($D104,0,$C104)+IF($C104&lt;&gt;1,1,COUNTIF([1]QCI!$A$13:$A$24,[1]ORÇAMENTO!E104)),OFFSET($D104,1,$C104,ROW($C$251)-ROW($C104)),0))</f>
        <v>0</v>
      </c>
      <c r="L104" s="38"/>
      <c r="M104" s="39" t="s">
        <v>7</v>
      </c>
      <c r="N104" s="40" t="str">
        <f aca="false">CHOOSE(1+LOG(1+2*(C104=1)+4*(C104=2)+8*(C104=3)+16*(C104=4)+32*(C104="S"),2),"","Meta","Nível 2","Nível 3","Nível 4","Serviço")</f>
        <v>Serviço</v>
      </c>
      <c r="O104" s="41" t="str">
        <f aca="false">IF(OR($C104=0,$L104=""),"-",CONCATENATE(E104&amp;".",IF(AND($A$5&gt;=2,$C104&gt;=2),F104&amp;".",""),IF(AND($A$5&gt;=3,$C104&gt;=3),G104&amp;".",""),IF(AND($A$5&gt;=4,$C104&gt;=4),H104&amp;".",""),IF($C104="S",I104&amp;".","")))</f>
        <v>-</v>
      </c>
      <c r="P104" s="42" t="s">
        <v>49</v>
      </c>
      <c r="Q104" s="43"/>
      <c r="R104" s="44" t="e">
        <f aca="false">IF($C104="S",REFERENCIA.Descricao,"(digite a descrição aqui)")</f>
        <v>#VALUE!</v>
      </c>
      <c r="S104" s="45" t="e">
        <f aca="false">REFERENCIA.Unidade</f>
        <v>#VALUE!</v>
      </c>
      <c r="T104" s="46" t="n">
        <f aca="true">OFFSET([1]CÁLCULO!H$15,ROW($T104)-ROW(T$15),0)</f>
        <v>0</v>
      </c>
      <c r="U104" s="47"/>
      <c r="V104" s="48" t="s">
        <v>10</v>
      </c>
      <c r="W104" s="46" t="e">
        <f aca="false">IF($C104="S",ROUND(IF(TIPOORCAMENTO="Proposto",ORÇAMENTO.CustoUnitario*(1+#REF!),ORÇAMENTO.PrecoUnitarioLicitado),15-13*#REF!),0)</f>
        <v>#VALUE!</v>
      </c>
      <c r="X104" s="49" t="e">
        <f aca="false">IF($C104="S",VTOTAL1,IF($C104=0,0,ROUND(SomaAgrup,15-13*#REF!)))</f>
        <v>#VALUE!</v>
      </c>
      <c r="Y104" s="0" t="e">
        <f aca="false">IF(AND($C104="S",$X104&gt;0),IF(ISBLANK(#REF!),"RA",LEFT(#REF!,2)),"")</f>
        <v>#VALUE!</v>
      </c>
      <c r="Z104" s="50" t="e">
        <f aca="true">IF($C104="S",IF($Y104="CP",$X104,IF($Y104="RA",(($X104)*[1]QCI!$AA$3),0)),SomaAgrup)</f>
        <v>#VALUE!</v>
      </c>
      <c r="AA104" s="51" t="e">
        <f aca="true">IF($C104="S",IF($Y104="OU",ROUND($X104,2),0),SomaAgrup)</f>
        <v>#VALUE!</v>
      </c>
    </row>
    <row r="105" customFormat="false" ht="15" hidden="true" customHeight="false" outlineLevel="0" collapsed="false">
      <c r="A105" s="0" t="str">
        <f aca="false">CHOOSE(1+LOG(1+2*(ORÇAMENTO.Nivel="Meta")+4*(ORÇAMENTO.Nivel="Nível 2")+8*(ORÇAMENTO.Nivel="Nível 3")+16*(ORÇAMENTO.Nivel="Nível 4")+32*(ORÇAMENTO.Nivel="Serviço"),2),0,1,2,3,4,"S")</f>
        <v>S</v>
      </c>
      <c r="B105" s="0" t="n">
        <f aca="true">IF(OR(C105="s",C105=0),OFFSET(B105,-1,0),C105)</f>
        <v>2</v>
      </c>
      <c r="C105" s="0" t="str">
        <f aca="true">IF(OFFSET(C105,-1,0)="L",1,IF(OFFSET(C105,-1,0)=1,2,IF(OR(A105="s",A105=0),"S",IF(AND(OFFSET(C105,-1,0)=2,A105=4),3,IF(AND(OR(OFFSET(C105,-1,0)="s",OFFSET(C105,-1,0)=0),A105&lt;&gt;"s",A105&gt;OFFSET(B105,-1,0)),OFFSET(B105,-1,0),A105)))))</f>
        <v>S</v>
      </c>
      <c r="D105" s="0" t="n">
        <f aca="false">IF(OR(C105="S",C105=0),0,IF(ISERROR(K105),J105,SMALL(J105:K105,1)))</f>
        <v>0</v>
      </c>
      <c r="E105" s="0" t="n">
        <f aca="true">IF($C105=1,OFFSET(E105,-1,0)+MAX(1,COUNTIF([1]QCI!$A$13:$A$24,OFFSET([1]ORÇAMENTO!E105,-1,0))),OFFSET(E105,-1,0))</f>
        <v>2</v>
      </c>
      <c r="F105" s="0" t="n">
        <f aca="true">IF($C105=1,0,IF($C105=2,OFFSET(F105,-1,0)+1,OFFSET(F105,-1,0)))</f>
        <v>4</v>
      </c>
      <c r="G105" s="0" t="n">
        <f aca="true">IF(AND($C105&lt;=2,$C105&lt;&gt;0),0,IF($C105=3,OFFSET(G105,-1,0)+1,OFFSET(G105,-1,0)))</f>
        <v>0</v>
      </c>
      <c r="H105" s="0" t="n">
        <f aca="true">IF(AND($C105&lt;=3,$C105&lt;&gt;0),0,IF($C105=4,OFFSET(H105,-1,0)+1,OFFSET(H105,-1,0)))</f>
        <v>0</v>
      </c>
      <c r="I105" s="0" t="e">
        <f aca="true">IF(AND($C105&lt;=4,$C105&lt;&gt;0),0,IF(AND($C105="S",$X105&gt;0),OFFSET(I105,-1,0)+1,OFFSET(I105,-1,0)))</f>
        <v>#VALUE!</v>
      </c>
      <c r="J105" s="0" t="n">
        <f aca="true">IF(OR($C105="S",$C105=0),0,MATCH(0,OFFSET($D105,1,$C105,ROW($C$251)-ROW($C105)),0))</f>
        <v>0</v>
      </c>
      <c r="K105" s="0" t="n">
        <f aca="true">IF(OR($C105="S",$C105=0),0,MATCH(OFFSET($D105,0,$C105)+IF($C105&lt;&gt;1,1,COUNTIF([1]QCI!$A$13:$A$24,[1]ORÇAMENTO!E105)),OFFSET($D105,1,$C105,ROW($C$251)-ROW($C105)),0))</f>
        <v>0</v>
      </c>
      <c r="L105" s="38"/>
      <c r="M105" s="39" t="s">
        <v>7</v>
      </c>
      <c r="N105" s="40" t="str">
        <f aca="false">CHOOSE(1+LOG(1+2*(C105=1)+4*(C105=2)+8*(C105=3)+16*(C105=4)+32*(C105="S"),2),"","Meta","Nível 2","Nível 3","Nível 4","Serviço")</f>
        <v>Serviço</v>
      </c>
      <c r="O105" s="41" t="str">
        <f aca="false">IF(OR($C105=0,$L105=""),"-",CONCATENATE(E105&amp;".",IF(AND($A$5&gt;=2,$C105&gt;=2),F105&amp;".",""),IF(AND($A$5&gt;=3,$C105&gt;=3),G105&amp;".",""),IF(AND($A$5&gt;=4,$C105&gt;=4),H105&amp;".",""),IF($C105="S",I105&amp;".","")))</f>
        <v>-</v>
      </c>
      <c r="P105" s="42" t="s">
        <v>49</v>
      </c>
      <c r="Q105" s="43"/>
      <c r="R105" s="44" t="e">
        <f aca="false">IF($C105="S",REFERENCIA.Descricao,"(digite a descrição aqui)")</f>
        <v>#VALUE!</v>
      </c>
      <c r="S105" s="45" t="e">
        <f aca="false">REFERENCIA.Unidade</f>
        <v>#VALUE!</v>
      </c>
      <c r="T105" s="46" t="n">
        <f aca="true">OFFSET([1]CÁLCULO!H$15,ROW($T105)-ROW(T$15),0)</f>
        <v>0</v>
      </c>
      <c r="U105" s="47"/>
      <c r="V105" s="48" t="s">
        <v>10</v>
      </c>
      <c r="W105" s="46" t="e">
        <f aca="false">IF($C105="S",ROUND(IF(TIPOORCAMENTO="Proposto",ORÇAMENTO.CustoUnitario*(1+#REF!),ORÇAMENTO.PrecoUnitarioLicitado),15-13*#REF!),0)</f>
        <v>#VALUE!</v>
      </c>
      <c r="X105" s="49" t="e">
        <f aca="false">IF($C105="S",VTOTAL1,IF($C105=0,0,ROUND(SomaAgrup,15-13*#REF!)))</f>
        <v>#VALUE!</v>
      </c>
      <c r="Y105" s="0" t="e">
        <f aca="false">IF(AND($C105="S",$X105&gt;0),IF(ISBLANK(#REF!),"RA",LEFT(#REF!,2)),"")</f>
        <v>#VALUE!</v>
      </c>
      <c r="Z105" s="50" t="e">
        <f aca="true">IF($C105="S",IF($Y105="CP",$X105,IF($Y105="RA",(($X105)*[1]QCI!$AA$3),0)),SomaAgrup)</f>
        <v>#VALUE!</v>
      </c>
      <c r="AA105" s="51" t="e">
        <f aca="true">IF($C105="S",IF($Y105="OU",ROUND($X105,2),0),SomaAgrup)</f>
        <v>#VALUE!</v>
      </c>
    </row>
    <row r="106" customFormat="false" ht="15" hidden="true" customHeight="false" outlineLevel="0" collapsed="false">
      <c r="A106" s="0" t="str">
        <f aca="false">CHOOSE(1+LOG(1+2*(ORÇAMENTO.Nivel="Meta")+4*(ORÇAMENTO.Nivel="Nível 2")+8*(ORÇAMENTO.Nivel="Nível 3")+16*(ORÇAMENTO.Nivel="Nível 4")+32*(ORÇAMENTO.Nivel="Serviço"),2),0,1,2,3,4,"S")</f>
        <v>S</v>
      </c>
      <c r="B106" s="0" t="n">
        <f aca="true">IF(OR(C106="s",C106=0),OFFSET(B106,-1,0),C106)</f>
        <v>2</v>
      </c>
      <c r="C106" s="0" t="str">
        <f aca="true">IF(OFFSET(C106,-1,0)="L",1,IF(OFFSET(C106,-1,0)=1,2,IF(OR(A106="s",A106=0),"S",IF(AND(OFFSET(C106,-1,0)=2,A106=4),3,IF(AND(OR(OFFSET(C106,-1,0)="s",OFFSET(C106,-1,0)=0),A106&lt;&gt;"s",A106&gt;OFFSET(B106,-1,0)),OFFSET(B106,-1,0),A106)))))</f>
        <v>S</v>
      </c>
      <c r="D106" s="0" t="n">
        <f aca="false">IF(OR(C106="S",C106=0),0,IF(ISERROR(K106),J106,SMALL(J106:K106,1)))</f>
        <v>0</v>
      </c>
      <c r="E106" s="0" t="n">
        <f aca="true">IF($C106=1,OFFSET(E106,-1,0)+MAX(1,COUNTIF([1]QCI!$A$13:$A$24,OFFSET([1]ORÇAMENTO!E106,-1,0))),OFFSET(E106,-1,0))</f>
        <v>2</v>
      </c>
      <c r="F106" s="0" t="n">
        <f aca="true">IF($C106=1,0,IF($C106=2,OFFSET(F106,-1,0)+1,OFFSET(F106,-1,0)))</f>
        <v>4</v>
      </c>
      <c r="G106" s="0" t="n">
        <f aca="true">IF(AND($C106&lt;=2,$C106&lt;&gt;0),0,IF($C106=3,OFFSET(G106,-1,0)+1,OFFSET(G106,-1,0)))</f>
        <v>0</v>
      </c>
      <c r="H106" s="0" t="n">
        <f aca="true">IF(AND($C106&lt;=3,$C106&lt;&gt;0),0,IF($C106=4,OFFSET(H106,-1,0)+1,OFFSET(H106,-1,0)))</f>
        <v>0</v>
      </c>
      <c r="I106" s="0" t="e">
        <f aca="true">IF(AND($C106&lt;=4,$C106&lt;&gt;0),0,IF(AND($C106="S",$X106&gt;0),OFFSET(I106,-1,0)+1,OFFSET(I106,-1,0)))</f>
        <v>#VALUE!</v>
      </c>
      <c r="J106" s="0" t="n">
        <f aca="true">IF(OR($C106="S",$C106=0),0,MATCH(0,OFFSET($D106,1,$C106,ROW($C$251)-ROW($C106)),0))</f>
        <v>0</v>
      </c>
      <c r="K106" s="0" t="n">
        <f aca="true">IF(OR($C106="S",$C106=0),0,MATCH(OFFSET($D106,0,$C106)+IF($C106&lt;&gt;1,1,COUNTIF([1]QCI!$A$13:$A$24,[1]ORÇAMENTO!E106)),OFFSET($D106,1,$C106,ROW($C$251)-ROW($C106)),0))</f>
        <v>0</v>
      </c>
      <c r="L106" s="38"/>
      <c r="M106" s="39" t="s">
        <v>7</v>
      </c>
      <c r="N106" s="40" t="str">
        <f aca="false">CHOOSE(1+LOG(1+2*(C106=1)+4*(C106=2)+8*(C106=3)+16*(C106=4)+32*(C106="S"),2),"","Meta","Nível 2","Nível 3","Nível 4","Serviço")</f>
        <v>Serviço</v>
      </c>
      <c r="O106" s="41" t="str">
        <f aca="false">IF(OR($C106=0,$L106=""),"-",CONCATENATE(E106&amp;".",IF(AND($A$5&gt;=2,$C106&gt;=2),F106&amp;".",""),IF(AND($A$5&gt;=3,$C106&gt;=3),G106&amp;".",""),IF(AND($A$5&gt;=4,$C106&gt;=4),H106&amp;".",""),IF($C106="S",I106&amp;".","")))</f>
        <v>-</v>
      </c>
      <c r="P106" s="42" t="s">
        <v>49</v>
      </c>
      <c r="Q106" s="43"/>
      <c r="R106" s="44" t="e">
        <f aca="false">IF($C106="S",REFERENCIA.Descricao,"(digite a descrição aqui)")</f>
        <v>#VALUE!</v>
      </c>
      <c r="S106" s="45" t="e">
        <f aca="false">REFERENCIA.Unidade</f>
        <v>#VALUE!</v>
      </c>
      <c r="T106" s="46" t="n">
        <f aca="true">OFFSET([1]CÁLCULO!H$15,ROW($T106)-ROW(T$15),0)</f>
        <v>0</v>
      </c>
      <c r="U106" s="47"/>
      <c r="V106" s="48" t="s">
        <v>10</v>
      </c>
      <c r="W106" s="46" t="e">
        <f aca="false">IF($C106="S",ROUND(IF(TIPOORCAMENTO="Proposto",ORÇAMENTO.CustoUnitario*(1+#REF!),ORÇAMENTO.PrecoUnitarioLicitado),15-13*#REF!),0)</f>
        <v>#VALUE!</v>
      </c>
      <c r="X106" s="49" t="e">
        <f aca="false">IF($C106="S",VTOTAL1,IF($C106=0,0,ROUND(SomaAgrup,15-13*#REF!)))</f>
        <v>#VALUE!</v>
      </c>
      <c r="Y106" s="0" t="e">
        <f aca="false">IF(AND($C106="S",$X106&gt;0),IF(ISBLANK(#REF!),"RA",LEFT(#REF!,2)),"")</f>
        <v>#VALUE!</v>
      </c>
      <c r="Z106" s="50" t="e">
        <f aca="true">IF($C106="S",IF($Y106="CP",$X106,IF($Y106="RA",(($X106)*[1]QCI!$AA$3),0)),SomaAgrup)</f>
        <v>#VALUE!</v>
      </c>
      <c r="AA106" s="51" t="e">
        <f aca="true">IF($C106="S",IF($Y106="OU",ROUND($X106,2),0),SomaAgrup)</f>
        <v>#VALUE!</v>
      </c>
    </row>
    <row r="107" customFormat="false" ht="15" hidden="true" customHeight="false" outlineLevel="0" collapsed="false">
      <c r="A107" s="0" t="str">
        <f aca="false">CHOOSE(1+LOG(1+2*(ORÇAMENTO.Nivel="Meta")+4*(ORÇAMENTO.Nivel="Nível 2")+8*(ORÇAMENTO.Nivel="Nível 3")+16*(ORÇAMENTO.Nivel="Nível 4")+32*(ORÇAMENTO.Nivel="Serviço"),2),0,1,2,3,4,"S")</f>
        <v>S</v>
      </c>
      <c r="B107" s="0" t="n">
        <f aca="true">IF(OR(C107="s",C107=0),OFFSET(B107,-1,0),C107)</f>
        <v>2</v>
      </c>
      <c r="C107" s="0" t="str">
        <f aca="true">IF(OFFSET(C107,-1,0)="L",1,IF(OFFSET(C107,-1,0)=1,2,IF(OR(A107="s",A107=0),"S",IF(AND(OFFSET(C107,-1,0)=2,A107=4),3,IF(AND(OR(OFFSET(C107,-1,0)="s",OFFSET(C107,-1,0)=0),A107&lt;&gt;"s",A107&gt;OFFSET(B107,-1,0)),OFFSET(B107,-1,0),A107)))))</f>
        <v>S</v>
      </c>
      <c r="D107" s="0" t="n">
        <f aca="false">IF(OR(C107="S",C107=0),0,IF(ISERROR(K107),J107,SMALL(J107:K107,1)))</f>
        <v>0</v>
      </c>
      <c r="E107" s="0" t="n">
        <f aca="true">IF($C107=1,OFFSET(E107,-1,0)+MAX(1,COUNTIF([1]QCI!$A$13:$A$24,OFFSET([1]ORÇAMENTO!E107,-1,0))),OFFSET(E107,-1,0))</f>
        <v>2</v>
      </c>
      <c r="F107" s="0" t="n">
        <f aca="true">IF($C107=1,0,IF($C107=2,OFFSET(F107,-1,0)+1,OFFSET(F107,-1,0)))</f>
        <v>4</v>
      </c>
      <c r="G107" s="0" t="n">
        <f aca="true">IF(AND($C107&lt;=2,$C107&lt;&gt;0),0,IF($C107=3,OFFSET(G107,-1,0)+1,OFFSET(G107,-1,0)))</f>
        <v>0</v>
      </c>
      <c r="H107" s="0" t="n">
        <f aca="true">IF(AND($C107&lt;=3,$C107&lt;&gt;0),0,IF($C107=4,OFFSET(H107,-1,0)+1,OFFSET(H107,-1,0)))</f>
        <v>0</v>
      </c>
      <c r="I107" s="0" t="e">
        <f aca="true">IF(AND($C107&lt;=4,$C107&lt;&gt;0),0,IF(AND($C107="S",$X107&gt;0),OFFSET(I107,-1,0)+1,OFFSET(I107,-1,0)))</f>
        <v>#VALUE!</v>
      </c>
      <c r="J107" s="0" t="n">
        <f aca="true">IF(OR($C107="S",$C107=0),0,MATCH(0,OFFSET($D107,1,$C107,ROW($C$251)-ROW($C107)),0))</f>
        <v>0</v>
      </c>
      <c r="K107" s="0" t="n">
        <f aca="true">IF(OR($C107="S",$C107=0),0,MATCH(OFFSET($D107,0,$C107)+IF($C107&lt;&gt;1,1,COUNTIF([1]QCI!$A$13:$A$24,[1]ORÇAMENTO!E107)),OFFSET($D107,1,$C107,ROW($C$251)-ROW($C107)),0))</f>
        <v>0</v>
      </c>
      <c r="L107" s="38"/>
      <c r="M107" s="39" t="s">
        <v>7</v>
      </c>
      <c r="N107" s="40" t="str">
        <f aca="false">CHOOSE(1+LOG(1+2*(C107=1)+4*(C107=2)+8*(C107=3)+16*(C107=4)+32*(C107="S"),2),"","Meta","Nível 2","Nível 3","Nível 4","Serviço")</f>
        <v>Serviço</v>
      </c>
      <c r="O107" s="41" t="str">
        <f aca="false">IF(OR($C107=0,$L107=""),"-",CONCATENATE(E107&amp;".",IF(AND($A$5&gt;=2,$C107&gt;=2),F107&amp;".",""),IF(AND($A$5&gt;=3,$C107&gt;=3),G107&amp;".",""),IF(AND($A$5&gt;=4,$C107&gt;=4),H107&amp;".",""),IF($C107="S",I107&amp;".","")))</f>
        <v>-</v>
      </c>
      <c r="P107" s="42" t="s">
        <v>49</v>
      </c>
      <c r="Q107" s="43"/>
      <c r="R107" s="44" t="e">
        <f aca="false">IF($C107="S",REFERENCIA.Descricao,"(digite a descrição aqui)")</f>
        <v>#VALUE!</v>
      </c>
      <c r="S107" s="45" t="e">
        <f aca="false">REFERENCIA.Unidade</f>
        <v>#VALUE!</v>
      </c>
      <c r="T107" s="46" t="n">
        <f aca="true">OFFSET([1]CÁLCULO!H$15,ROW($T107)-ROW(T$15),0)</f>
        <v>0</v>
      </c>
      <c r="U107" s="47"/>
      <c r="V107" s="48" t="s">
        <v>10</v>
      </c>
      <c r="W107" s="46" t="e">
        <f aca="false">IF($C107="S",ROUND(IF(TIPOORCAMENTO="Proposto",ORÇAMENTO.CustoUnitario*(1+#REF!),ORÇAMENTO.PrecoUnitarioLicitado),15-13*#REF!),0)</f>
        <v>#VALUE!</v>
      </c>
      <c r="X107" s="49" t="e">
        <f aca="false">IF($C107="S",VTOTAL1,IF($C107=0,0,ROUND(SomaAgrup,15-13*#REF!)))</f>
        <v>#VALUE!</v>
      </c>
      <c r="Y107" s="0" t="e">
        <f aca="false">IF(AND($C107="S",$X107&gt;0),IF(ISBLANK(#REF!),"RA",LEFT(#REF!,2)),"")</f>
        <v>#VALUE!</v>
      </c>
      <c r="Z107" s="50" t="e">
        <f aca="true">IF($C107="S",IF($Y107="CP",$X107,IF($Y107="RA",(($X107)*[1]QCI!$AA$3),0)),SomaAgrup)</f>
        <v>#VALUE!</v>
      </c>
      <c r="AA107" s="51" t="e">
        <f aca="true">IF($C107="S",IF($Y107="OU",ROUND($X107,2),0),SomaAgrup)</f>
        <v>#VALUE!</v>
      </c>
    </row>
    <row r="108" customFormat="false" ht="15" hidden="true" customHeight="false" outlineLevel="0" collapsed="false">
      <c r="A108" s="0" t="str">
        <f aca="false">CHOOSE(1+LOG(1+2*(ORÇAMENTO.Nivel="Meta")+4*(ORÇAMENTO.Nivel="Nível 2")+8*(ORÇAMENTO.Nivel="Nível 3")+16*(ORÇAMENTO.Nivel="Nível 4")+32*(ORÇAMENTO.Nivel="Serviço"),2),0,1,2,3,4,"S")</f>
        <v>S</v>
      </c>
      <c r="B108" s="0" t="n">
        <f aca="true">IF(OR(C108="s",C108=0),OFFSET(B108,-1,0),C108)</f>
        <v>2</v>
      </c>
      <c r="C108" s="0" t="str">
        <f aca="true">IF(OFFSET(C108,-1,0)="L",1,IF(OFFSET(C108,-1,0)=1,2,IF(OR(A108="s",A108=0),"S",IF(AND(OFFSET(C108,-1,0)=2,A108=4),3,IF(AND(OR(OFFSET(C108,-1,0)="s",OFFSET(C108,-1,0)=0),A108&lt;&gt;"s",A108&gt;OFFSET(B108,-1,0)),OFFSET(B108,-1,0),A108)))))</f>
        <v>S</v>
      </c>
      <c r="D108" s="0" t="n">
        <f aca="false">IF(OR(C108="S",C108=0),0,IF(ISERROR(K108),J108,SMALL(J108:K108,1)))</f>
        <v>0</v>
      </c>
      <c r="E108" s="0" t="n">
        <f aca="true">IF($C108=1,OFFSET(E108,-1,0)+MAX(1,COUNTIF([1]QCI!$A$13:$A$24,OFFSET([1]ORÇAMENTO!E108,-1,0))),OFFSET(E108,-1,0))</f>
        <v>2</v>
      </c>
      <c r="F108" s="0" t="n">
        <f aca="true">IF($C108=1,0,IF($C108=2,OFFSET(F108,-1,0)+1,OFFSET(F108,-1,0)))</f>
        <v>4</v>
      </c>
      <c r="G108" s="0" t="n">
        <f aca="true">IF(AND($C108&lt;=2,$C108&lt;&gt;0),0,IF($C108=3,OFFSET(G108,-1,0)+1,OFFSET(G108,-1,0)))</f>
        <v>0</v>
      </c>
      <c r="H108" s="0" t="n">
        <f aca="true">IF(AND($C108&lt;=3,$C108&lt;&gt;0),0,IF($C108=4,OFFSET(H108,-1,0)+1,OFFSET(H108,-1,0)))</f>
        <v>0</v>
      </c>
      <c r="I108" s="0" t="e">
        <f aca="true">IF(AND($C108&lt;=4,$C108&lt;&gt;0),0,IF(AND($C108="S",$X108&gt;0),OFFSET(I108,-1,0)+1,OFFSET(I108,-1,0)))</f>
        <v>#VALUE!</v>
      </c>
      <c r="J108" s="0" t="n">
        <f aca="true">IF(OR($C108="S",$C108=0),0,MATCH(0,OFFSET($D108,1,$C108,ROW($C$251)-ROW($C108)),0))</f>
        <v>0</v>
      </c>
      <c r="K108" s="0" t="n">
        <f aca="true">IF(OR($C108="S",$C108=0),0,MATCH(OFFSET($D108,0,$C108)+IF($C108&lt;&gt;1,1,COUNTIF([1]QCI!$A$13:$A$24,[1]ORÇAMENTO!E108)),OFFSET($D108,1,$C108,ROW($C$251)-ROW($C108)),0))</f>
        <v>0</v>
      </c>
      <c r="L108" s="38"/>
      <c r="M108" s="39" t="s">
        <v>7</v>
      </c>
      <c r="N108" s="40" t="str">
        <f aca="false">CHOOSE(1+LOG(1+2*(C108=1)+4*(C108=2)+8*(C108=3)+16*(C108=4)+32*(C108="S"),2),"","Meta","Nível 2","Nível 3","Nível 4","Serviço")</f>
        <v>Serviço</v>
      </c>
      <c r="O108" s="41" t="str">
        <f aca="false">IF(OR($C108=0,$L108=""),"-",CONCATENATE(E108&amp;".",IF(AND($A$5&gt;=2,$C108&gt;=2),F108&amp;".",""),IF(AND($A$5&gt;=3,$C108&gt;=3),G108&amp;".",""),IF(AND($A$5&gt;=4,$C108&gt;=4),H108&amp;".",""),IF($C108="S",I108&amp;".","")))</f>
        <v>-</v>
      </c>
      <c r="P108" s="42" t="s">
        <v>49</v>
      </c>
      <c r="Q108" s="43"/>
      <c r="R108" s="44" t="e">
        <f aca="false">IF($C108="S",REFERENCIA.Descricao,"(digite a descrição aqui)")</f>
        <v>#VALUE!</v>
      </c>
      <c r="S108" s="45" t="e">
        <f aca="false">REFERENCIA.Unidade</f>
        <v>#VALUE!</v>
      </c>
      <c r="T108" s="46" t="n">
        <f aca="true">OFFSET([1]CÁLCULO!H$15,ROW($T108)-ROW(T$15),0)</f>
        <v>0</v>
      </c>
      <c r="U108" s="47"/>
      <c r="V108" s="48" t="s">
        <v>10</v>
      </c>
      <c r="W108" s="46" t="e">
        <f aca="false">IF($C108="S",ROUND(IF(TIPOORCAMENTO="Proposto",ORÇAMENTO.CustoUnitario*(1+#REF!),ORÇAMENTO.PrecoUnitarioLicitado),15-13*#REF!),0)</f>
        <v>#VALUE!</v>
      </c>
      <c r="X108" s="49" t="e">
        <f aca="false">IF($C108="S",VTOTAL1,IF($C108=0,0,ROUND(SomaAgrup,15-13*#REF!)))</f>
        <v>#VALUE!</v>
      </c>
      <c r="Y108" s="0" t="e">
        <f aca="false">IF(AND($C108="S",$X108&gt;0),IF(ISBLANK(#REF!),"RA",LEFT(#REF!,2)),"")</f>
        <v>#VALUE!</v>
      </c>
      <c r="Z108" s="50" t="e">
        <f aca="true">IF($C108="S",IF($Y108="CP",$X108,IF($Y108="RA",(($X108)*[1]QCI!$AA$3),0)),SomaAgrup)</f>
        <v>#VALUE!</v>
      </c>
      <c r="AA108" s="51" t="e">
        <f aca="true">IF($C108="S",IF($Y108="OU",ROUND($X108,2),0),SomaAgrup)</f>
        <v>#VALUE!</v>
      </c>
    </row>
    <row r="109" customFormat="false" ht="15" hidden="true" customHeight="false" outlineLevel="0" collapsed="false">
      <c r="A109" s="0" t="str">
        <f aca="false">CHOOSE(1+LOG(1+2*(ORÇAMENTO.Nivel="Meta")+4*(ORÇAMENTO.Nivel="Nível 2")+8*(ORÇAMENTO.Nivel="Nível 3")+16*(ORÇAMENTO.Nivel="Nível 4")+32*(ORÇAMENTO.Nivel="Serviço"),2),0,1,2,3,4,"S")</f>
        <v>S</v>
      </c>
      <c r="B109" s="0" t="n">
        <f aca="true">IF(OR(C109="s",C109=0),OFFSET(B109,-1,0),C109)</f>
        <v>2</v>
      </c>
      <c r="C109" s="0" t="str">
        <f aca="true">IF(OFFSET(C109,-1,0)="L",1,IF(OFFSET(C109,-1,0)=1,2,IF(OR(A109="s",A109=0),"S",IF(AND(OFFSET(C109,-1,0)=2,A109=4),3,IF(AND(OR(OFFSET(C109,-1,0)="s",OFFSET(C109,-1,0)=0),A109&lt;&gt;"s",A109&gt;OFFSET(B109,-1,0)),OFFSET(B109,-1,0),A109)))))</f>
        <v>S</v>
      </c>
      <c r="D109" s="0" t="n">
        <f aca="false">IF(OR(C109="S",C109=0),0,IF(ISERROR(K109),J109,SMALL(J109:K109,1)))</f>
        <v>0</v>
      </c>
      <c r="E109" s="0" t="n">
        <f aca="true">IF($C109=1,OFFSET(E109,-1,0)+MAX(1,COUNTIF([1]QCI!$A$13:$A$24,OFFSET([1]ORÇAMENTO!E109,-1,0))),OFFSET(E109,-1,0))</f>
        <v>2</v>
      </c>
      <c r="F109" s="0" t="n">
        <f aca="true">IF($C109=1,0,IF($C109=2,OFFSET(F109,-1,0)+1,OFFSET(F109,-1,0)))</f>
        <v>4</v>
      </c>
      <c r="G109" s="0" t="n">
        <f aca="true">IF(AND($C109&lt;=2,$C109&lt;&gt;0),0,IF($C109=3,OFFSET(G109,-1,0)+1,OFFSET(G109,-1,0)))</f>
        <v>0</v>
      </c>
      <c r="H109" s="0" t="n">
        <f aca="true">IF(AND($C109&lt;=3,$C109&lt;&gt;0),0,IF($C109=4,OFFSET(H109,-1,0)+1,OFFSET(H109,-1,0)))</f>
        <v>0</v>
      </c>
      <c r="I109" s="0" t="e">
        <f aca="true">IF(AND($C109&lt;=4,$C109&lt;&gt;0),0,IF(AND($C109="S",$X109&gt;0),OFFSET(I109,-1,0)+1,OFFSET(I109,-1,0)))</f>
        <v>#VALUE!</v>
      </c>
      <c r="J109" s="0" t="n">
        <f aca="true">IF(OR($C109="S",$C109=0),0,MATCH(0,OFFSET($D109,1,$C109,ROW($C$251)-ROW($C109)),0))</f>
        <v>0</v>
      </c>
      <c r="K109" s="0" t="n">
        <f aca="true">IF(OR($C109="S",$C109=0),0,MATCH(OFFSET($D109,0,$C109)+IF($C109&lt;&gt;1,1,COUNTIF([1]QCI!$A$13:$A$24,[1]ORÇAMENTO!E109)),OFFSET($D109,1,$C109,ROW($C$251)-ROW($C109)),0))</f>
        <v>0</v>
      </c>
      <c r="L109" s="38"/>
      <c r="M109" s="39" t="s">
        <v>7</v>
      </c>
      <c r="N109" s="40" t="str">
        <f aca="false">CHOOSE(1+LOG(1+2*(C109=1)+4*(C109=2)+8*(C109=3)+16*(C109=4)+32*(C109="S"),2),"","Meta","Nível 2","Nível 3","Nível 4","Serviço")</f>
        <v>Serviço</v>
      </c>
      <c r="O109" s="41" t="str">
        <f aca="false">IF(OR($C109=0,$L109=""),"-",CONCATENATE(E109&amp;".",IF(AND($A$5&gt;=2,$C109&gt;=2),F109&amp;".",""),IF(AND($A$5&gt;=3,$C109&gt;=3),G109&amp;".",""),IF(AND($A$5&gt;=4,$C109&gt;=4),H109&amp;".",""),IF($C109="S",I109&amp;".","")))</f>
        <v>-</v>
      </c>
      <c r="P109" s="42" t="s">
        <v>49</v>
      </c>
      <c r="Q109" s="43"/>
      <c r="R109" s="44" t="e">
        <f aca="false">IF($C109="S",REFERENCIA.Descricao,"(digite a descrição aqui)")</f>
        <v>#VALUE!</v>
      </c>
      <c r="S109" s="45" t="e">
        <f aca="false">REFERENCIA.Unidade</f>
        <v>#VALUE!</v>
      </c>
      <c r="T109" s="46" t="n">
        <f aca="true">OFFSET([1]CÁLCULO!H$15,ROW($T109)-ROW(T$15),0)</f>
        <v>0</v>
      </c>
      <c r="U109" s="47"/>
      <c r="V109" s="48" t="s">
        <v>10</v>
      </c>
      <c r="W109" s="46" t="e">
        <f aca="false">IF($C109="S",ROUND(IF(TIPOORCAMENTO="Proposto",ORÇAMENTO.CustoUnitario*(1+#REF!),ORÇAMENTO.PrecoUnitarioLicitado),15-13*#REF!),0)</f>
        <v>#VALUE!</v>
      </c>
      <c r="X109" s="49" t="e">
        <f aca="false">IF($C109="S",VTOTAL1,IF($C109=0,0,ROUND(SomaAgrup,15-13*#REF!)))</f>
        <v>#VALUE!</v>
      </c>
      <c r="Y109" s="0" t="e">
        <f aca="false">IF(AND($C109="S",$X109&gt;0),IF(ISBLANK(#REF!),"RA",LEFT(#REF!,2)),"")</f>
        <v>#VALUE!</v>
      </c>
      <c r="Z109" s="50" t="e">
        <f aca="true">IF($C109="S",IF($Y109="CP",$X109,IF($Y109="RA",(($X109)*[1]QCI!$AA$3),0)),SomaAgrup)</f>
        <v>#VALUE!</v>
      </c>
      <c r="AA109" s="51" t="e">
        <f aca="true">IF($C109="S",IF($Y109="OU",ROUND($X109,2),0),SomaAgrup)</f>
        <v>#VALUE!</v>
      </c>
    </row>
    <row r="110" customFormat="false" ht="15" hidden="true" customHeight="false" outlineLevel="0" collapsed="false">
      <c r="A110" s="0" t="str">
        <f aca="false">CHOOSE(1+LOG(1+2*(ORÇAMENTO.Nivel="Meta")+4*(ORÇAMENTO.Nivel="Nível 2")+8*(ORÇAMENTO.Nivel="Nível 3")+16*(ORÇAMENTO.Nivel="Nível 4")+32*(ORÇAMENTO.Nivel="Serviço"),2),0,1,2,3,4,"S")</f>
        <v>S</v>
      </c>
      <c r="B110" s="0" t="n">
        <f aca="true">IF(OR(C110="s",C110=0),OFFSET(B110,-1,0),C110)</f>
        <v>2</v>
      </c>
      <c r="C110" s="0" t="str">
        <f aca="true">IF(OFFSET(C110,-1,0)="L",1,IF(OFFSET(C110,-1,0)=1,2,IF(OR(A110="s",A110=0),"S",IF(AND(OFFSET(C110,-1,0)=2,A110=4),3,IF(AND(OR(OFFSET(C110,-1,0)="s",OFFSET(C110,-1,0)=0),A110&lt;&gt;"s",A110&gt;OFFSET(B110,-1,0)),OFFSET(B110,-1,0),A110)))))</f>
        <v>S</v>
      </c>
      <c r="D110" s="0" t="n">
        <f aca="false">IF(OR(C110="S",C110=0),0,IF(ISERROR(K110),J110,SMALL(J110:K110,1)))</f>
        <v>0</v>
      </c>
      <c r="E110" s="0" t="n">
        <f aca="true">IF($C110=1,OFFSET(E110,-1,0)+MAX(1,COUNTIF([1]QCI!$A$13:$A$24,OFFSET([1]ORÇAMENTO!E110,-1,0))),OFFSET(E110,-1,0))</f>
        <v>2</v>
      </c>
      <c r="F110" s="0" t="n">
        <f aca="true">IF($C110=1,0,IF($C110=2,OFFSET(F110,-1,0)+1,OFFSET(F110,-1,0)))</f>
        <v>4</v>
      </c>
      <c r="G110" s="0" t="n">
        <f aca="true">IF(AND($C110&lt;=2,$C110&lt;&gt;0),0,IF($C110=3,OFFSET(G110,-1,0)+1,OFFSET(G110,-1,0)))</f>
        <v>0</v>
      </c>
      <c r="H110" s="0" t="n">
        <f aca="true">IF(AND($C110&lt;=3,$C110&lt;&gt;0),0,IF($C110=4,OFFSET(H110,-1,0)+1,OFFSET(H110,-1,0)))</f>
        <v>0</v>
      </c>
      <c r="I110" s="0" t="e">
        <f aca="true">IF(AND($C110&lt;=4,$C110&lt;&gt;0),0,IF(AND($C110="S",$X110&gt;0),OFFSET(I110,-1,0)+1,OFFSET(I110,-1,0)))</f>
        <v>#VALUE!</v>
      </c>
      <c r="J110" s="0" t="n">
        <f aca="true">IF(OR($C110="S",$C110=0),0,MATCH(0,OFFSET($D110,1,$C110,ROW($C$251)-ROW($C110)),0))</f>
        <v>0</v>
      </c>
      <c r="K110" s="0" t="n">
        <f aca="true">IF(OR($C110="S",$C110=0),0,MATCH(OFFSET($D110,0,$C110)+IF($C110&lt;&gt;1,1,COUNTIF([1]QCI!$A$13:$A$24,[1]ORÇAMENTO!E110)),OFFSET($D110,1,$C110,ROW($C$251)-ROW($C110)),0))</f>
        <v>0</v>
      </c>
      <c r="L110" s="38"/>
      <c r="M110" s="39" t="s">
        <v>7</v>
      </c>
      <c r="N110" s="40" t="str">
        <f aca="false">CHOOSE(1+LOG(1+2*(C110=1)+4*(C110=2)+8*(C110=3)+16*(C110=4)+32*(C110="S"),2),"","Meta","Nível 2","Nível 3","Nível 4","Serviço")</f>
        <v>Serviço</v>
      </c>
      <c r="O110" s="41" t="str">
        <f aca="false">IF(OR($C110=0,$L110=""),"-",CONCATENATE(E110&amp;".",IF(AND($A$5&gt;=2,$C110&gt;=2),F110&amp;".",""),IF(AND($A$5&gt;=3,$C110&gt;=3),G110&amp;".",""),IF(AND($A$5&gt;=4,$C110&gt;=4),H110&amp;".",""),IF($C110="S",I110&amp;".","")))</f>
        <v>-</v>
      </c>
      <c r="P110" s="42" t="s">
        <v>49</v>
      </c>
      <c r="Q110" s="43"/>
      <c r="R110" s="44" t="e">
        <f aca="false">IF($C110="S",REFERENCIA.Descricao,"(digite a descrição aqui)")</f>
        <v>#VALUE!</v>
      </c>
      <c r="S110" s="45" t="e">
        <f aca="false">REFERENCIA.Unidade</f>
        <v>#VALUE!</v>
      </c>
      <c r="T110" s="46" t="n">
        <f aca="true">OFFSET([1]CÁLCULO!H$15,ROW($T110)-ROW(T$15),0)</f>
        <v>0</v>
      </c>
      <c r="U110" s="47"/>
      <c r="V110" s="48" t="s">
        <v>10</v>
      </c>
      <c r="W110" s="46" t="e">
        <f aca="false">IF($C110="S",ROUND(IF(TIPOORCAMENTO="Proposto",ORÇAMENTO.CustoUnitario*(1+#REF!),ORÇAMENTO.PrecoUnitarioLicitado),15-13*#REF!),0)</f>
        <v>#VALUE!</v>
      </c>
      <c r="X110" s="49" t="e">
        <f aca="false">IF($C110="S",VTOTAL1,IF($C110=0,0,ROUND(SomaAgrup,15-13*#REF!)))</f>
        <v>#VALUE!</v>
      </c>
      <c r="Y110" s="0" t="e">
        <f aca="false">IF(AND($C110="S",$X110&gt;0),IF(ISBLANK(#REF!),"RA",LEFT(#REF!,2)),"")</f>
        <v>#VALUE!</v>
      </c>
      <c r="Z110" s="50" t="e">
        <f aca="true">IF($C110="S",IF($Y110="CP",$X110,IF($Y110="RA",(($X110)*[1]QCI!$AA$3),0)),SomaAgrup)</f>
        <v>#VALUE!</v>
      </c>
      <c r="AA110" s="51" t="e">
        <f aca="true">IF($C110="S",IF($Y110="OU",ROUND($X110,2),0),SomaAgrup)</f>
        <v>#VALUE!</v>
      </c>
    </row>
    <row r="111" customFormat="false" ht="15" hidden="true" customHeight="false" outlineLevel="0" collapsed="false">
      <c r="A111" s="0" t="str">
        <f aca="false">CHOOSE(1+LOG(1+2*(ORÇAMENTO.Nivel="Meta")+4*(ORÇAMENTO.Nivel="Nível 2")+8*(ORÇAMENTO.Nivel="Nível 3")+16*(ORÇAMENTO.Nivel="Nível 4")+32*(ORÇAMENTO.Nivel="Serviço"),2),0,1,2,3,4,"S")</f>
        <v>S</v>
      </c>
      <c r="B111" s="0" t="n">
        <f aca="true">IF(OR(C111="s",C111=0),OFFSET(B111,-1,0),C111)</f>
        <v>2</v>
      </c>
      <c r="C111" s="0" t="str">
        <f aca="true">IF(OFFSET(C111,-1,0)="L",1,IF(OFFSET(C111,-1,0)=1,2,IF(OR(A111="s",A111=0),"S",IF(AND(OFFSET(C111,-1,0)=2,A111=4),3,IF(AND(OR(OFFSET(C111,-1,0)="s",OFFSET(C111,-1,0)=0),A111&lt;&gt;"s",A111&gt;OFFSET(B111,-1,0)),OFFSET(B111,-1,0),A111)))))</f>
        <v>S</v>
      </c>
      <c r="D111" s="0" t="n">
        <f aca="false">IF(OR(C111="S",C111=0),0,IF(ISERROR(K111),J111,SMALL(J111:K111,1)))</f>
        <v>0</v>
      </c>
      <c r="E111" s="0" t="n">
        <f aca="true">IF($C111=1,OFFSET(E111,-1,0)+MAX(1,COUNTIF([1]QCI!$A$13:$A$24,OFFSET([1]ORÇAMENTO!E111,-1,0))),OFFSET(E111,-1,0))</f>
        <v>2</v>
      </c>
      <c r="F111" s="0" t="n">
        <f aca="true">IF($C111=1,0,IF($C111=2,OFFSET(F111,-1,0)+1,OFFSET(F111,-1,0)))</f>
        <v>4</v>
      </c>
      <c r="G111" s="0" t="n">
        <f aca="true">IF(AND($C111&lt;=2,$C111&lt;&gt;0),0,IF($C111=3,OFFSET(G111,-1,0)+1,OFFSET(G111,-1,0)))</f>
        <v>0</v>
      </c>
      <c r="H111" s="0" t="n">
        <f aca="true">IF(AND($C111&lt;=3,$C111&lt;&gt;0),0,IF($C111=4,OFFSET(H111,-1,0)+1,OFFSET(H111,-1,0)))</f>
        <v>0</v>
      </c>
      <c r="I111" s="0" t="e">
        <f aca="true">IF(AND($C111&lt;=4,$C111&lt;&gt;0),0,IF(AND($C111="S",$X111&gt;0),OFFSET(I111,-1,0)+1,OFFSET(I111,-1,0)))</f>
        <v>#VALUE!</v>
      </c>
      <c r="J111" s="0" t="n">
        <f aca="true">IF(OR($C111="S",$C111=0),0,MATCH(0,OFFSET($D111,1,$C111,ROW($C$251)-ROW($C111)),0))</f>
        <v>0</v>
      </c>
      <c r="K111" s="0" t="n">
        <f aca="true">IF(OR($C111="S",$C111=0),0,MATCH(OFFSET($D111,0,$C111)+IF($C111&lt;&gt;1,1,COUNTIF([1]QCI!$A$13:$A$24,[1]ORÇAMENTO!E111)),OFFSET($D111,1,$C111,ROW($C$251)-ROW($C111)),0))</f>
        <v>0</v>
      </c>
      <c r="L111" s="38"/>
      <c r="M111" s="39" t="s">
        <v>7</v>
      </c>
      <c r="N111" s="40" t="str">
        <f aca="false">CHOOSE(1+LOG(1+2*(C111=1)+4*(C111=2)+8*(C111=3)+16*(C111=4)+32*(C111="S"),2),"","Meta","Nível 2","Nível 3","Nível 4","Serviço")</f>
        <v>Serviço</v>
      </c>
      <c r="O111" s="41" t="str">
        <f aca="false">IF(OR($C111=0,$L111=""),"-",CONCATENATE(E111&amp;".",IF(AND($A$5&gt;=2,$C111&gt;=2),F111&amp;".",""),IF(AND($A$5&gt;=3,$C111&gt;=3),G111&amp;".",""),IF(AND($A$5&gt;=4,$C111&gt;=4),H111&amp;".",""),IF($C111="S",I111&amp;".","")))</f>
        <v>-</v>
      </c>
      <c r="P111" s="42" t="s">
        <v>49</v>
      </c>
      <c r="Q111" s="43"/>
      <c r="R111" s="44" t="e">
        <f aca="false">IF($C111="S",REFERENCIA.Descricao,"(digite a descrição aqui)")</f>
        <v>#VALUE!</v>
      </c>
      <c r="S111" s="45" t="e">
        <f aca="false">REFERENCIA.Unidade</f>
        <v>#VALUE!</v>
      </c>
      <c r="T111" s="46" t="n">
        <f aca="true">OFFSET([1]CÁLCULO!H$15,ROW($T111)-ROW(T$15),0)</f>
        <v>0</v>
      </c>
      <c r="U111" s="47"/>
      <c r="V111" s="48" t="s">
        <v>10</v>
      </c>
      <c r="W111" s="46" t="e">
        <f aca="false">IF($C111="S",ROUND(IF(TIPOORCAMENTO="Proposto",ORÇAMENTO.CustoUnitario*(1+#REF!),ORÇAMENTO.PrecoUnitarioLicitado),15-13*#REF!),0)</f>
        <v>#VALUE!</v>
      </c>
      <c r="X111" s="49" t="e">
        <f aca="false">IF($C111="S",VTOTAL1,IF($C111=0,0,ROUND(SomaAgrup,15-13*#REF!)))</f>
        <v>#VALUE!</v>
      </c>
      <c r="Y111" s="0" t="e">
        <f aca="false">IF(AND($C111="S",$X111&gt;0),IF(ISBLANK(#REF!),"RA",LEFT(#REF!,2)),"")</f>
        <v>#VALUE!</v>
      </c>
      <c r="Z111" s="50" t="e">
        <f aca="true">IF($C111="S",IF($Y111="CP",$X111,IF($Y111="RA",(($X111)*[1]QCI!$AA$3),0)),SomaAgrup)</f>
        <v>#VALUE!</v>
      </c>
      <c r="AA111" s="51" t="e">
        <f aca="true">IF($C111="S",IF($Y111="OU",ROUND($X111,2),0),SomaAgrup)</f>
        <v>#VALUE!</v>
      </c>
    </row>
    <row r="112" customFormat="false" ht="15" hidden="true" customHeight="false" outlineLevel="0" collapsed="false">
      <c r="A112" s="0" t="str">
        <f aca="false">CHOOSE(1+LOG(1+2*(ORÇAMENTO.Nivel="Meta")+4*(ORÇAMENTO.Nivel="Nível 2")+8*(ORÇAMENTO.Nivel="Nível 3")+16*(ORÇAMENTO.Nivel="Nível 4")+32*(ORÇAMENTO.Nivel="Serviço"),2),0,1,2,3,4,"S")</f>
        <v>S</v>
      </c>
      <c r="B112" s="0" t="n">
        <f aca="true">IF(OR(C112="s",C112=0),OFFSET(B112,-1,0),C112)</f>
        <v>2</v>
      </c>
      <c r="C112" s="0" t="str">
        <f aca="true">IF(OFFSET(C112,-1,0)="L",1,IF(OFFSET(C112,-1,0)=1,2,IF(OR(A112="s",A112=0),"S",IF(AND(OFFSET(C112,-1,0)=2,A112=4),3,IF(AND(OR(OFFSET(C112,-1,0)="s",OFFSET(C112,-1,0)=0),A112&lt;&gt;"s",A112&gt;OFFSET(B112,-1,0)),OFFSET(B112,-1,0),A112)))))</f>
        <v>S</v>
      </c>
      <c r="D112" s="0" t="n">
        <f aca="false">IF(OR(C112="S",C112=0),0,IF(ISERROR(K112),J112,SMALL(J112:K112,1)))</f>
        <v>0</v>
      </c>
      <c r="E112" s="0" t="n">
        <f aca="true">IF($C112=1,OFFSET(E112,-1,0)+MAX(1,COUNTIF([1]QCI!$A$13:$A$24,OFFSET([1]ORÇAMENTO!E112,-1,0))),OFFSET(E112,-1,0))</f>
        <v>2</v>
      </c>
      <c r="F112" s="0" t="n">
        <f aca="true">IF($C112=1,0,IF($C112=2,OFFSET(F112,-1,0)+1,OFFSET(F112,-1,0)))</f>
        <v>4</v>
      </c>
      <c r="G112" s="0" t="n">
        <f aca="true">IF(AND($C112&lt;=2,$C112&lt;&gt;0),0,IF($C112=3,OFFSET(G112,-1,0)+1,OFFSET(G112,-1,0)))</f>
        <v>0</v>
      </c>
      <c r="H112" s="0" t="n">
        <f aca="true">IF(AND($C112&lt;=3,$C112&lt;&gt;0),0,IF($C112=4,OFFSET(H112,-1,0)+1,OFFSET(H112,-1,0)))</f>
        <v>0</v>
      </c>
      <c r="I112" s="0" t="e">
        <f aca="true">IF(AND($C112&lt;=4,$C112&lt;&gt;0),0,IF(AND($C112="S",$X112&gt;0),OFFSET(I112,-1,0)+1,OFFSET(I112,-1,0)))</f>
        <v>#VALUE!</v>
      </c>
      <c r="J112" s="0" t="n">
        <f aca="true">IF(OR($C112="S",$C112=0),0,MATCH(0,OFFSET($D112,1,$C112,ROW($C$251)-ROW($C112)),0))</f>
        <v>0</v>
      </c>
      <c r="K112" s="0" t="n">
        <f aca="true">IF(OR($C112="S",$C112=0),0,MATCH(OFFSET($D112,0,$C112)+IF($C112&lt;&gt;1,1,COUNTIF([1]QCI!$A$13:$A$24,[1]ORÇAMENTO!E112)),OFFSET($D112,1,$C112,ROW($C$251)-ROW($C112)),0))</f>
        <v>0</v>
      </c>
      <c r="L112" s="38"/>
      <c r="M112" s="39" t="s">
        <v>7</v>
      </c>
      <c r="N112" s="40" t="str">
        <f aca="false">CHOOSE(1+LOG(1+2*(C112=1)+4*(C112=2)+8*(C112=3)+16*(C112=4)+32*(C112="S"),2),"","Meta","Nível 2","Nível 3","Nível 4","Serviço")</f>
        <v>Serviço</v>
      </c>
      <c r="O112" s="41" t="str">
        <f aca="false">IF(OR($C112=0,$L112=""),"-",CONCATENATE(E112&amp;".",IF(AND($A$5&gt;=2,$C112&gt;=2),F112&amp;".",""),IF(AND($A$5&gt;=3,$C112&gt;=3),G112&amp;".",""),IF(AND($A$5&gt;=4,$C112&gt;=4),H112&amp;".",""),IF($C112="S",I112&amp;".","")))</f>
        <v>-</v>
      </c>
      <c r="P112" s="42" t="s">
        <v>49</v>
      </c>
      <c r="Q112" s="43"/>
      <c r="R112" s="44" t="e">
        <f aca="false">IF($C112="S",REFERENCIA.Descricao,"(digite a descrição aqui)")</f>
        <v>#VALUE!</v>
      </c>
      <c r="S112" s="45" t="e">
        <f aca="false">REFERENCIA.Unidade</f>
        <v>#VALUE!</v>
      </c>
      <c r="T112" s="46" t="n">
        <f aca="true">OFFSET([1]CÁLCULO!H$15,ROW($T112)-ROW(T$15),0)</f>
        <v>0</v>
      </c>
      <c r="U112" s="47"/>
      <c r="V112" s="48" t="s">
        <v>10</v>
      </c>
      <c r="W112" s="46" t="e">
        <f aca="false">IF($C112="S",ROUND(IF(TIPOORCAMENTO="Proposto",ORÇAMENTO.CustoUnitario*(1+#REF!),ORÇAMENTO.PrecoUnitarioLicitado),15-13*#REF!),0)</f>
        <v>#VALUE!</v>
      </c>
      <c r="X112" s="49" t="e">
        <f aca="false">IF($C112="S",VTOTAL1,IF($C112=0,0,ROUND(SomaAgrup,15-13*#REF!)))</f>
        <v>#VALUE!</v>
      </c>
      <c r="Y112" s="0" t="e">
        <f aca="false">IF(AND($C112="S",$X112&gt;0),IF(ISBLANK(#REF!),"RA",LEFT(#REF!,2)),"")</f>
        <v>#VALUE!</v>
      </c>
      <c r="Z112" s="50" t="e">
        <f aca="true">IF($C112="S",IF($Y112="CP",$X112,IF($Y112="RA",(($X112)*[1]QCI!$AA$3),0)),SomaAgrup)</f>
        <v>#VALUE!</v>
      </c>
      <c r="AA112" s="51" t="e">
        <f aca="true">IF($C112="S",IF($Y112="OU",ROUND($X112,2),0),SomaAgrup)</f>
        <v>#VALUE!</v>
      </c>
    </row>
    <row r="113" customFormat="false" ht="15" hidden="true" customHeight="false" outlineLevel="0" collapsed="false">
      <c r="A113" s="0" t="str">
        <f aca="false">CHOOSE(1+LOG(1+2*(ORÇAMENTO.Nivel="Meta")+4*(ORÇAMENTO.Nivel="Nível 2")+8*(ORÇAMENTO.Nivel="Nível 3")+16*(ORÇAMENTO.Nivel="Nível 4")+32*(ORÇAMENTO.Nivel="Serviço"),2),0,1,2,3,4,"S")</f>
        <v>S</v>
      </c>
      <c r="B113" s="0" t="n">
        <f aca="true">IF(OR(C113="s",C113=0),OFFSET(B113,-1,0),C113)</f>
        <v>2</v>
      </c>
      <c r="C113" s="0" t="str">
        <f aca="true">IF(OFFSET(C113,-1,0)="L",1,IF(OFFSET(C113,-1,0)=1,2,IF(OR(A113="s",A113=0),"S",IF(AND(OFFSET(C113,-1,0)=2,A113=4),3,IF(AND(OR(OFFSET(C113,-1,0)="s",OFFSET(C113,-1,0)=0),A113&lt;&gt;"s",A113&gt;OFFSET(B113,-1,0)),OFFSET(B113,-1,0),A113)))))</f>
        <v>S</v>
      </c>
      <c r="D113" s="0" t="n">
        <f aca="false">IF(OR(C113="S",C113=0),0,IF(ISERROR(K113),J113,SMALL(J113:K113,1)))</f>
        <v>0</v>
      </c>
      <c r="E113" s="0" t="n">
        <f aca="true">IF($C113=1,OFFSET(E113,-1,0)+MAX(1,COUNTIF([1]QCI!$A$13:$A$24,OFFSET([1]ORÇAMENTO!E113,-1,0))),OFFSET(E113,-1,0))</f>
        <v>2</v>
      </c>
      <c r="F113" s="0" t="n">
        <f aca="true">IF($C113=1,0,IF($C113=2,OFFSET(F113,-1,0)+1,OFFSET(F113,-1,0)))</f>
        <v>4</v>
      </c>
      <c r="G113" s="0" t="n">
        <f aca="true">IF(AND($C113&lt;=2,$C113&lt;&gt;0),0,IF($C113=3,OFFSET(G113,-1,0)+1,OFFSET(G113,-1,0)))</f>
        <v>0</v>
      </c>
      <c r="H113" s="0" t="n">
        <f aca="true">IF(AND($C113&lt;=3,$C113&lt;&gt;0),0,IF($C113=4,OFFSET(H113,-1,0)+1,OFFSET(H113,-1,0)))</f>
        <v>0</v>
      </c>
      <c r="I113" s="0" t="e">
        <f aca="true">IF(AND($C113&lt;=4,$C113&lt;&gt;0),0,IF(AND($C113="S",$X113&gt;0),OFFSET(I113,-1,0)+1,OFFSET(I113,-1,0)))</f>
        <v>#VALUE!</v>
      </c>
      <c r="J113" s="0" t="n">
        <f aca="true">IF(OR($C113="S",$C113=0),0,MATCH(0,OFFSET($D113,1,$C113,ROW($C$251)-ROW($C113)),0))</f>
        <v>0</v>
      </c>
      <c r="K113" s="0" t="n">
        <f aca="true">IF(OR($C113="S",$C113=0),0,MATCH(OFFSET($D113,0,$C113)+IF($C113&lt;&gt;1,1,COUNTIF([1]QCI!$A$13:$A$24,[1]ORÇAMENTO!E113)),OFFSET($D113,1,$C113,ROW($C$251)-ROW($C113)),0))</f>
        <v>0</v>
      </c>
      <c r="L113" s="38"/>
      <c r="M113" s="39" t="s">
        <v>7</v>
      </c>
      <c r="N113" s="40" t="str">
        <f aca="false">CHOOSE(1+LOG(1+2*(C113=1)+4*(C113=2)+8*(C113=3)+16*(C113=4)+32*(C113="S"),2),"","Meta","Nível 2","Nível 3","Nível 4","Serviço")</f>
        <v>Serviço</v>
      </c>
      <c r="O113" s="41" t="str">
        <f aca="false">IF(OR($C113=0,$L113=""),"-",CONCATENATE(E113&amp;".",IF(AND($A$5&gt;=2,$C113&gt;=2),F113&amp;".",""),IF(AND($A$5&gt;=3,$C113&gt;=3),G113&amp;".",""),IF(AND($A$5&gt;=4,$C113&gt;=4),H113&amp;".",""),IF($C113="S",I113&amp;".","")))</f>
        <v>-</v>
      </c>
      <c r="P113" s="42" t="s">
        <v>49</v>
      </c>
      <c r="Q113" s="43"/>
      <c r="R113" s="44" t="e">
        <f aca="false">IF($C113="S",REFERENCIA.Descricao,"(digite a descrição aqui)")</f>
        <v>#VALUE!</v>
      </c>
      <c r="S113" s="45" t="e">
        <f aca="false">REFERENCIA.Unidade</f>
        <v>#VALUE!</v>
      </c>
      <c r="T113" s="46" t="n">
        <f aca="true">OFFSET([1]CÁLCULO!H$15,ROW($T113)-ROW(T$15),0)</f>
        <v>0</v>
      </c>
      <c r="U113" s="47"/>
      <c r="V113" s="48" t="s">
        <v>10</v>
      </c>
      <c r="W113" s="46" t="e">
        <f aca="false">IF($C113="S",ROUND(IF(TIPOORCAMENTO="Proposto",ORÇAMENTO.CustoUnitario*(1+#REF!),ORÇAMENTO.PrecoUnitarioLicitado),15-13*#REF!),0)</f>
        <v>#VALUE!</v>
      </c>
      <c r="X113" s="49" t="e">
        <f aca="false">IF($C113="S",VTOTAL1,IF($C113=0,0,ROUND(SomaAgrup,15-13*#REF!)))</f>
        <v>#VALUE!</v>
      </c>
      <c r="Y113" s="0" t="e">
        <f aca="false">IF(AND($C113="S",$X113&gt;0),IF(ISBLANK(#REF!),"RA",LEFT(#REF!,2)),"")</f>
        <v>#VALUE!</v>
      </c>
      <c r="Z113" s="50" t="e">
        <f aca="true">IF($C113="S",IF($Y113="CP",$X113,IF($Y113="RA",(($X113)*[1]QCI!$AA$3),0)),SomaAgrup)</f>
        <v>#VALUE!</v>
      </c>
      <c r="AA113" s="51" t="e">
        <f aca="true">IF($C113="S",IF($Y113="OU",ROUND($X113,2),0),SomaAgrup)</f>
        <v>#VALUE!</v>
      </c>
    </row>
    <row r="114" customFormat="false" ht="15" hidden="true" customHeight="false" outlineLevel="0" collapsed="false">
      <c r="A114" s="0" t="str">
        <f aca="false">CHOOSE(1+LOG(1+2*(ORÇAMENTO.Nivel="Meta")+4*(ORÇAMENTO.Nivel="Nível 2")+8*(ORÇAMENTO.Nivel="Nível 3")+16*(ORÇAMENTO.Nivel="Nível 4")+32*(ORÇAMENTO.Nivel="Serviço"),2),0,1,2,3,4,"S")</f>
        <v>S</v>
      </c>
      <c r="B114" s="0" t="n">
        <f aca="true">IF(OR(C114="s",C114=0),OFFSET(B114,-1,0),C114)</f>
        <v>2</v>
      </c>
      <c r="C114" s="0" t="str">
        <f aca="true">IF(OFFSET(C114,-1,0)="L",1,IF(OFFSET(C114,-1,0)=1,2,IF(OR(A114="s",A114=0),"S",IF(AND(OFFSET(C114,-1,0)=2,A114=4),3,IF(AND(OR(OFFSET(C114,-1,0)="s",OFFSET(C114,-1,0)=0),A114&lt;&gt;"s",A114&gt;OFFSET(B114,-1,0)),OFFSET(B114,-1,0),A114)))))</f>
        <v>S</v>
      </c>
      <c r="D114" s="0" t="n">
        <f aca="false">IF(OR(C114="S",C114=0),0,IF(ISERROR(K114),J114,SMALL(J114:K114,1)))</f>
        <v>0</v>
      </c>
      <c r="E114" s="0" t="n">
        <f aca="true">IF($C114=1,OFFSET(E114,-1,0)+MAX(1,COUNTIF([1]QCI!$A$13:$A$24,OFFSET([1]ORÇAMENTO!E114,-1,0))),OFFSET(E114,-1,0))</f>
        <v>2</v>
      </c>
      <c r="F114" s="0" t="n">
        <f aca="true">IF($C114=1,0,IF($C114=2,OFFSET(F114,-1,0)+1,OFFSET(F114,-1,0)))</f>
        <v>4</v>
      </c>
      <c r="G114" s="0" t="n">
        <f aca="true">IF(AND($C114&lt;=2,$C114&lt;&gt;0),0,IF($C114=3,OFFSET(G114,-1,0)+1,OFFSET(G114,-1,0)))</f>
        <v>0</v>
      </c>
      <c r="H114" s="0" t="n">
        <f aca="true">IF(AND($C114&lt;=3,$C114&lt;&gt;0),0,IF($C114=4,OFFSET(H114,-1,0)+1,OFFSET(H114,-1,0)))</f>
        <v>0</v>
      </c>
      <c r="I114" s="0" t="e">
        <f aca="true">IF(AND($C114&lt;=4,$C114&lt;&gt;0),0,IF(AND($C114="S",$X114&gt;0),OFFSET(I114,-1,0)+1,OFFSET(I114,-1,0)))</f>
        <v>#VALUE!</v>
      </c>
      <c r="J114" s="0" t="n">
        <f aca="true">IF(OR($C114="S",$C114=0),0,MATCH(0,OFFSET($D114,1,$C114,ROW($C$251)-ROW($C114)),0))</f>
        <v>0</v>
      </c>
      <c r="K114" s="0" t="n">
        <f aca="true">IF(OR($C114="S",$C114=0),0,MATCH(OFFSET($D114,0,$C114)+IF($C114&lt;&gt;1,1,COUNTIF([1]QCI!$A$13:$A$24,[1]ORÇAMENTO!E114)),OFFSET($D114,1,$C114,ROW($C$251)-ROW($C114)),0))</f>
        <v>0</v>
      </c>
      <c r="L114" s="38"/>
      <c r="M114" s="39" t="s">
        <v>7</v>
      </c>
      <c r="N114" s="40" t="str">
        <f aca="false">CHOOSE(1+LOG(1+2*(C114=1)+4*(C114=2)+8*(C114=3)+16*(C114=4)+32*(C114="S"),2),"","Meta","Nível 2","Nível 3","Nível 4","Serviço")</f>
        <v>Serviço</v>
      </c>
      <c r="O114" s="41" t="str">
        <f aca="false">IF(OR($C114=0,$L114=""),"-",CONCATENATE(E114&amp;".",IF(AND($A$5&gt;=2,$C114&gt;=2),F114&amp;".",""),IF(AND($A$5&gt;=3,$C114&gt;=3),G114&amp;".",""),IF(AND($A$5&gt;=4,$C114&gt;=4),H114&amp;".",""),IF($C114="S",I114&amp;".","")))</f>
        <v>-</v>
      </c>
      <c r="P114" s="42" t="s">
        <v>49</v>
      </c>
      <c r="Q114" s="43"/>
      <c r="R114" s="44" t="e">
        <f aca="false">IF($C114="S",REFERENCIA.Descricao,"(digite a descrição aqui)")</f>
        <v>#VALUE!</v>
      </c>
      <c r="S114" s="45" t="e">
        <f aca="false">REFERENCIA.Unidade</f>
        <v>#VALUE!</v>
      </c>
      <c r="T114" s="46" t="n">
        <f aca="true">OFFSET([1]CÁLCULO!H$15,ROW($T114)-ROW(T$15),0)</f>
        <v>0</v>
      </c>
      <c r="U114" s="47"/>
      <c r="V114" s="48" t="s">
        <v>10</v>
      </c>
      <c r="W114" s="46" t="e">
        <f aca="false">IF($C114="S",ROUND(IF(TIPOORCAMENTO="Proposto",ORÇAMENTO.CustoUnitario*(1+#REF!),ORÇAMENTO.PrecoUnitarioLicitado),15-13*#REF!),0)</f>
        <v>#VALUE!</v>
      </c>
      <c r="X114" s="49" t="e">
        <f aca="false">IF($C114="S",VTOTAL1,IF($C114=0,0,ROUND(SomaAgrup,15-13*#REF!)))</f>
        <v>#VALUE!</v>
      </c>
      <c r="Y114" s="0" t="e">
        <f aca="false">IF(AND($C114="S",$X114&gt;0),IF(ISBLANK(#REF!),"RA",LEFT(#REF!,2)),"")</f>
        <v>#VALUE!</v>
      </c>
      <c r="Z114" s="50" t="e">
        <f aca="true">IF($C114="S",IF($Y114="CP",$X114,IF($Y114="RA",(($X114)*[1]QCI!$AA$3),0)),SomaAgrup)</f>
        <v>#VALUE!</v>
      </c>
      <c r="AA114" s="51" t="e">
        <f aca="true">IF($C114="S",IF($Y114="OU",ROUND($X114,2),0),SomaAgrup)</f>
        <v>#VALUE!</v>
      </c>
    </row>
    <row r="115" customFormat="false" ht="15" hidden="true" customHeight="false" outlineLevel="0" collapsed="false">
      <c r="A115" s="0" t="str">
        <f aca="false">CHOOSE(1+LOG(1+2*(ORÇAMENTO.Nivel="Meta")+4*(ORÇAMENTO.Nivel="Nível 2")+8*(ORÇAMENTO.Nivel="Nível 3")+16*(ORÇAMENTO.Nivel="Nível 4")+32*(ORÇAMENTO.Nivel="Serviço"),2),0,1,2,3,4,"S")</f>
        <v>S</v>
      </c>
      <c r="B115" s="0" t="n">
        <f aca="true">IF(OR(C115="s",C115=0),OFFSET(B115,-1,0),C115)</f>
        <v>2</v>
      </c>
      <c r="C115" s="0" t="str">
        <f aca="true">IF(OFFSET(C115,-1,0)="L",1,IF(OFFSET(C115,-1,0)=1,2,IF(OR(A115="s",A115=0),"S",IF(AND(OFFSET(C115,-1,0)=2,A115=4),3,IF(AND(OR(OFFSET(C115,-1,0)="s",OFFSET(C115,-1,0)=0),A115&lt;&gt;"s",A115&gt;OFFSET(B115,-1,0)),OFFSET(B115,-1,0),A115)))))</f>
        <v>S</v>
      </c>
      <c r="D115" s="0" t="n">
        <f aca="false">IF(OR(C115="S",C115=0),0,IF(ISERROR(K115),J115,SMALL(J115:K115,1)))</f>
        <v>0</v>
      </c>
      <c r="E115" s="0" t="n">
        <f aca="true">IF($C115=1,OFFSET(E115,-1,0)+MAX(1,COUNTIF([1]QCI!$A$13:$A$24,OFFSET([1]ORÇAMENTO!E115,-1,0))),OFFSET(E115,-1,0))</f>
        <v>2</v>
      </c>
      <c r="F115" s="0" t="n">
        <f aca="true">IF($C115=1,0,IF($C115=2,OFFSET(F115,-1,0)+1,OFFSET(F115,-1,0)))</f>
        <v>4</v>
      </c>
      <c r="G115" s="0" t="n">
        <f aca="true">IF(AND($C115&lt;=2,$C115&lt;&gt;0),0,IF($C115=3,OFFSET(G115,-1,0)+1,OFFSET(G115,-1,0)))</f>
        <v>0</v>
      </c>
      <c r="H115" s="0" t="n">
        <f aca="true">IF(AND($C115&lt;=3,$C115&lt;&gt;0),0,IF($C115=4,OFFSET(H115,-1,0)+1,OFFSET(H115,-1,0)))</f>
        <v>0</v>
      </c>
      <c r="I115" s="0" t="e">
        <f aca="true">IF(AND($C115&lt;=4,$C115&lt;&gt;0),0,IF(AND($C115="S",$X115&gt;0),OFFSET(I115,-1,0)+1,OFFSET(I115,-1,0)))</f>
        <v>#VALUE!</v>
      </c>
      <c r="J115" s="0" t="n">
        <f aca="true">IF(OR($C115="S",$C115=0),0,MATCH(0,OFFSET($D115,1,$C115,ROW($C$251)-ROW($C115)),0))</f>
        <v>0</v>
      </c>
      <c r="K115" s="0" t="n">
        <f aca="true">IF(OR($C115="S",$C115=0),0,MATCH(OFFSET($D115,0,$C115)+IF($C115&lt;&gt;1,1,COUNTIF([1]QCI!$A$13:$A$24,[1]ORÇAMENTO!E115)),OFFSET($D115,1,$C115,ROW($C$251)-ROW($C115)),0))</f>
        <v>0</v>
      </c>
      <c r="L115" s="38"/>
      <c r="M115" s="39" t="s">
        <v>7</v>
      </c>
      <c r="N115" s="40" t="str">
        <f aca="false">CHOOSE(1+LOG(1+2*(C115=1)+4*(C115=2)+8*(C115=3)+16*(C115=4)+32*(C115="S"),2),"","Meta","Nível 2","Nível 3","Nível 4","Serviço")</f>
        <v>Serviço</v>
      </c>
      <c r="O115" s="41" t="str">
        <f aca="false">IF(OR($C115=0,$L115=""),"-",CONCATENATE(E115&amp;".",IF(AND($A$5&gt;=2,$C115&gt;=2),F115&amp;".",""),IF(AND($A$5&gt;=3,$C115&gt;=3),G115&amp;".",""),IF(AND($A$5&gt;=4,$C115&gt;=4),H115&amp;".",""),IF($C115="S",I115&amp;".","")))</f>
        <v>-</v>
      </c>
      <c r="P115" s="42" t="s">
        <v>49</v>
      </c>
      <c r="Q115" s="43"/>
      <c r="R115" s="44" t="e">
        <f aca="false">IF($C115="S",REFERENCIA.Descricao,"(digite a descrição aqui)")</f>
        <v>#VALUE!</v>
      </c>
      <c r="S115" s="45" t="e">
        <f aca="false">REFERENCIA.Unidade</f>
        <v>#VALUE!</v>
      </c>
      <c r="T115" s="46" t="n">
        <f aca="true">OFFSET([1]CÁLCULO!H$15,ROW($T115)-ROW(T$15),0)</f>
        <v>0</v>
      </c>
      <c r="U115" s="47"/>
      <c r="V115" s="48" t="s">
        <v>10</v>
      </c>
      <c r="W115" s="46" t="e">
        <f aca="false">IF($C115="S",ROUND(IF(TIPOORCAMENTO="Proposto",ORÇAMENTO.CustoUnitario*(1+#REF!),ORÇAMENTO.PrecoUnitarioLicitado),15-13*#REF!),0)</f>
        <v>#VALUE!</v>
      </c>
      <c r="X115" s="49" t="e">
        <f aca="false">IF($C115="S",VTOTAL1,IF($C115=0,0,ROUND(SomaAgrup,15-13*#REF!)))</f>
        <v>#VALUE!</v>
      </c>
      <c r="Y115" s="0" t="e">
        <f aca="false">IF(AND($C115="S",$X115&gt;0),IF(ISBLANK(#REF!),"RA",LEFT(#REF!,2)),"")</f>
        <v>#VALUE!</v>
      </c>
      <c r="Z115" s="50" t="e">
        <f aca="true">IF($C115="S",IF($Y115="CP",$X115,IF($Y115="RA",(($X115)*[1]QCI!$AA$3),0)),SomaAgrup)</f>
        <v>#VALUE!</v>
      </c>
      <c r="AA115" s="51" t="e">
        <f aca="true">IF($C115="S",IF($Y115="OU",ROUND($X115,2),0),SomaAgrup)</f>
        <v>#VALUE!</v>
      </c>
    </row>
    <row r="116" customFormat="false" ht="15" hidden="true" customHeight="false" outlineLevel="0" collapsed="false">
      <c r="A116" s="0" t="str">
        <f aca="false">CHOOSE(1+LOG(1+2*(ORÇAMENTO.Nivel="Meta")+4*(ORÇAMENTO.Nivel="Nível 2")+8*(ORÇAMENTO.Nivel="Nível 3")+16*(ORÇAMENTO.Nivel="Nível 4")+32*(ORÇAMENTO.Nivel="Serviço"),2),0,1,2,3,4,"S")</f>
        <v>S</v>
      </c>
      <c r="B116" s="0" t="n">
        <f aca="true">IF(OR(C116="s",C116=0),OFFSET(B116,-1,0),C116)</f>
        <v>2</v>
      </c>
      <c r="C116" s="0" t="str">
        <f aca="true">IF(OFFSET(C116,-1,0)="L",1,IF(OFFSET(C116,-1,0)=1,2,IF(OR(A116="s",A116=0),"S",IF(AND(OFFSET(C116,-1,0)=2,A116=4),3,IF(AND(OR(OFFSET(C116,-1,0)="s",OFFSET(C116,-1,0)=0),A116&lt;&gt;"s",A116&gt;OFFSET(B116,-1,0)),OFFSET(B116,-1,0),A116)))))</f>
        <v>S</v>
      </c>
      <c r="D116" s="0" t="n">
        <f aca="false">IF(OR(C116="S",C116=0),0,IF(ISERROR(K116),J116,SMALL(J116:K116,1)))</f>
        <v>0</v>
      </c>
      <c r="E116" s="0" t="n">
        <f aca="true">IF($C116=1,OFFSET(E116,-1,0)+MAX(1,COUNTIF([1]QCI!$A$13:$A$24,OFFSET([1]ORÇAMENTO!E116,-1,0))),OFFSET(E116,-1,0))</f>
        <v>2</v>
      </c>
      <c r="F116" s="0" t="n">
        <f aca="true">IF($C116=1,0,IF($C116=2,OFFSET(F116,-1,0)+1,OFFSET(F116,-1,0)))</f>
        <v>4</v>
      </c>
      <c r="G116" s="0" t="n">
        <f aca="true">IF(AND($C116&lt;=2,$C116&lt;&gt;0),0,IF($C116=3,OFFSET(G116,-1,0)+1,OFFSET(G116,-1,0)))</f>
        <v>0</v>
      </c>
      <c r="H116" s="0" t="n">
        <f aca="true">IF(AND($C116&lt;=3,$C116&lt;&gt;0),0,IF($C116=4,OFFSET(H116,-1,0)+1,OFFSET(H116,-1,0)))</f>
        <v>0</v>
      </c>
      <c r="I116" s="0" t="e">
        <f aca="true">IF(AND($C116&lt;=4,$C116&lt;&gt;0),0,IF(AND($C116="S",$X116&gt;0),OFFSET(I116,-1,0)+1,OFFSET(I116,-1,0)))</f>
        <v>#VALUE!</v>
      </c>
      <c r="J116" s="0" t="n">
        <f aca="true">IF(OR($C116="S",$C116=0),0,MATCH(0,OFFSET($D116,1,$C116,ROW($C$251)-ROW($C116)),0))</f>
        <v>0</v>
      </c>
      <c r="K116" s="0" t="n">
        <f aca="true">IF(OR($C116="S",$C116=0),0,MATCH(OFFSET($D116,0,$C116)+IF($C116&lt;&gt;1,1,COUNTIF([1]QCI!$A$13:$A$24,[1]ORÇAMENTO!E116)),OFFSET($D116,1,$C116,ROW($C$251)-ROW($C116)),0))</f>
        <v>0</v>
      </c>
      <c r="L116" s="38"/>
      <c r="M116" s="39" t="s">
        <v>7</v>
      </c>
      <c r="N116" s="40" t="str">
        <f aca="false">CHOOSE(1+LOG(1+2*(C116=1)+4*(C116=2)+8*(C116=3)+16*(C116=4)+32*(C116="S"),2),"","Meta","Nível 2","Nível 3","Nível 4","Serviço")</f>
        <v>Serviço</v>
      </c>
      <c r="O116" s="41" t="str">
        <f aca="false">IF(OR($C116=0,$L116=""),"-",CONCATENATE(E116&amp;".",IF(AND($A$5&gt;=2,$C116&gt;=2),F116&amp;".",""),IF(AND($A$5&gt;=3,$C116&gt;=3),G116&amp;".",""),IF(AND($A$5&gt;=4,$C116&gt;=4),H116&amp;".",""),IF($C116="S",I116&amp;".","")))</f>
        <v>-</v>
      </c>
      <c r="P116" s="42" t="s">
        <v>49</v>
      </c>
      <c r="Q116" s="43"/>
      <c r="R116" s="44" t="e">
        <f aca="false">IF($C116="S",REFERENCIA.Descricao,"(digite a descrição aqui)")</f>
        <v>#VALUE!</v>
      </c>
      <c r="S116" s="45" t="e">
        <f aca="false">REFERENCIA.Unidade</f>
        <v>#VALUE!</v>
      </c>
      <c r="T116" s="46" t="n">
        <f aca="true">OFFSET([1]CÁLCULO!H$15,ROW($T116)-ROW(T$15),0)</f>
        <v>0</v>
      </c>
      <c r="U116" s="47"/>
      <c r="V116" s="48" t="s">
        <v>10</v>
      </c>
      <c r="W116" s="46" t="e">
        <f aca="false">IF($C116="S",ROUND(IF(TIPOORCAMENTO="Proposto",ORÇAMENTO.CustoUnitario*(1+#REF!),ORÇAMENTO.PrecoUnitarioLicitado),15-13*#REF!),0)</f>
        <v>#VALUE!</v>
      </c>
      <c r="X116" s="49" t="e">
        <f aca="false">IF($C116="S",VTOTAL1,IF($C116=0,0,ROUND(SomaAgrup,15-13*#REF!)))</f>
        <v>#VALUE!</v>
      </c>
      <c r="Y116" s="0" t="e">
        <f aca="false">IF(AND($C116="S",$X116&gt;0),IF(ISBLANK(#REF!),"RA",LEFT(#REF!,2)),"")</f>
        <v>#VALUE!</v>
      </c>
      <c r="Z116" s="50" t="e">
        <f aca="true">IF($C116="S",IF($Y116="CP",$X116,IF($Y116="RA",(($X116)*[1]QCI!$AA$3),0)),SomaAgrup)</f>
        <v>#VALUE!</v>
      </c>
      <c r="AA116" s="51" t="e">
        <f aca="true">IF($C116="S",IF($Y116="OU",ROUND($X116,2),0),SomaAgrup)</f>
        <v>#VALUE!</v>
      </c>
    </row>
    <row r="117" customFormat="false" ht="15" hidden="true" customHeight="false" outlineLevel="0" collapsed="false">
      <c r="A117" s="0" t="str">
        <f aca="false">CHOOSE(1+LOG(1+2*(ORÇAMENTO.Nivel="Meta")+4*(ORÇAMENTO.Nivel="Nível 2")+8*(ORÇAMENTO.Nivel="Nível 3")+16*(ORÇAMENTO.Nivel="Nível 4")+32*(ORÇAMENTO.Nivel="Serviço"),2),0,1,2,3,4,"S")</f>
        <v>S</v>
      </c>
      <c r="B117" s="0" t="n">
        <f aca="true">IF(OR(C117="s",C117=0),OFFSET(B117,-1,0),C117)</f>
        <v>2</v>
      </c>
      <c r="C117" s="0" t="str">
        <f aca="true">IF(OFFSET(C117,-1,0)="L",1,IF(OFFSET(C117,-1,0)=1,2,IF(OR(A117="s",A117=0),"S",IF(AND(OFFSET(C117,-1,0)=2,A117=4),3,IF(AND(OR(OFFSET(C117,-1,0)="s",OFFSET(C117,-1,0)=0),A117&lt;&gt;"s",A117&gt;OFFSET(B117,-1,0)),OFFSET(B117,-1,0),A117)))))</f>
        <v>S</v>
      </c>
      <c r="D117" s="0" t="n">
        <f aca="false">IF(OR(C117="S",C117=0),0,IF(ISERROR(K117),J117,SMALL(J117:K117,1)))</f>
        <v>0</v>
      </c>
      <c r="E117" s="0" t="n">
        <f aca="true">IF($C117=1,OFFSET(E117,-1,0)+MAX(1,COUNTIF([1]QCI!$A$13:$A$24,OFFSET([1]ORÇAMENTO!E117,-1,0))),OFFSET(E117,-1,0))</f>
        <v>2</v>
      </c>
      <c r="F117" s="0" t="n">
        <f aca="true">IF($C117=1,0,IF($C117=2,OFFSET(F117,-1,0)+1,OFFSET(F117,-1,0)))</f>
        <v>4</v>
      </c>
      <c r="G117" s="0" t="n">
        <f aca="true">IF(AND($C117&lt;=2,$C117&lt;&gt;0),0,IF($C117=3,OFFSET(G117,-1,0)+1,OFFSET(G117,-1,0)))</f>
        <v>0</v>
      </c>
      <c r="H117" s="0" t="n">
        <f aca="true">IF(AND($C117&lt;=3,$C117&lt;&gt;0),0,IF($C117=4,OFFSET(H117,-1,0)+1,OFFSET(H117,-1,0)))</f>
        <v>0</v>
      </c>
      <c r="I117" s="0" t="e">
        <f aca="true">IF(AND($C117&lt;=4,$C117&lt;&gt;0),0,IF(AND($C117="S",$X117&gt;0),OFFSET(I117,-1,0)+1,OFFSET(I117,-1,0)))</f>
        <v>#VALUE!</v>
      </c>
      <c r="J117" s="0" t="n">
        <f aca="true">IF(OR($C117="S",$C117=0),0,MATCH(0,OFFSET($D117,1,$C117,ROW($C$251)-ROW($C117)),0))</f>
        <v>0</v>
      </c>
      <c r="K117" s="0" t="n">
        <f aca="true">IF(OR($C117="S",$C117=0),0,MATCH(OFFSET($D117,0,$C117)+IF($C117&lt;&gt;1,1,COUNTIF([1]QCI!$A$13:$A$24,[1]ORÇAMENTO!E117)),OFFSET($D117,1,$C117,ROW($C$251)-ROW($C117)),0))</f>
        <v>0</v>
      </c>
      <c r="L117" s="38"/>
      <c r="M117" s="39" t="s">
        <v>7</v>
      </c>
      <c r="N117" s="40" t="str">
        <f aca="false">CHOOSE(1+LOG(1+2*(C117=1)+4*(C117=2)+8*(C117=3)+16*(C117=4)+32*(C117="S"),2),"","Meta","Nível 2","Nível 3","Nível 4","Serviço")</f>
        <v>Serviço</v>
      </c>
      <c r="O117" s="41" t="str">
        <f aca="false">IF(OR($C117=0,$L117=""),"-",CONCATENATE(E117&amp;".",IF(AND($A$5&gt;=2,$C117&gt;=2),F117&amp;".",""),IF(AND($A$5&gt;=3,$C117&gt;=3),G117&amp;".",""),IF(AND($A$5&gt;=4,$C117&gt;=4),H117&amp;".",""),IF($C117="S",I117&amp;".","")))</f>
        <v>-</v>
      </c>
      <c r="P117" s="42" t="s">
        <v>49</v>
      </c>
      <c r="Q117" s="43"/>
      <c r="R117" s="44" t="e">
        <f aca="false">IF($C117="S",REFERENCIA.Descricao,"(digite a descrição aqui)")</f>
        <v>#VALUE!</v>
      </c>
      <c r="S117" s="45" t="e">
        <f aca="false">REFERENCIA.Unidade</f>
        <v>#VALUE!</v>
      </c>
      <c r="T117" s="46" t="n">
        <f aca="true">OFFSET([1]CÁLCULO!H$15,ROW($T117)-ROW(T$15),0)</f>
        <v>0</v>
      </c>
      <c r="U117" s="47"/>
      <c r="V117" s="48" t="s">
        <v>10</v>
      </c>
      <c r="W117" s="46" t="e">
        <f aca="false">IF($C117="S",ROUND(IF(TIPOORCAMENTO="Proposto",ORÇAMENTO.CustoUnitario*(1+#REF!),ORÇAMENTO.PrecoUnitarioLicitado),15-13*#REF!),0)</f>
        <v>#VALUE!</v>
      </c>
      <c r="X117" s="49" t="e">
        <f aca="false">IF($C117="S",VTOTAL1,IF($C117=0,0,ROUND(SomaAgrup,15-13*#REF!)))</f>
        <v>#VALUE!</v>
      </c>
      <c r="Y117" s="0" t="e">
        <f aca="false">IF(AND($C117="S",$X117&gt;0),IF(ISBLANK(#REF!),"RA",LEFT(#REF!,2)),"")</f>
        <v>#VALUE!</v>
      </c>
      <c r="Z117" s="50" t="e">
        <f aca="true">IF($C117="S",IF($Y117="CP",$X117,IF($Y117="RA",(($X117)*[1]QCI!$AA$3),0)),SomaAgrup)</f>
        <v>#VALUE!</v>
      </c>
      <c r="AA117" s="51" t="e">
        <f aca="true">IF($C117="S",IF($Y117="OU",ROUND($X117,2),0),SomaAgrup)</f>
        <v>#VALUE!</v>
      </c>
    </row>
    <row r="118" customFormat="false" ht="15" hidden="true" customHeight="false" outlineLevel="0" collapsed="false">
      <c r="A118" s="0" t="str">
        <f aca="false">CHOOSE(1+LOG(1+2*(ORÇAMENTO.Nivel="Meta")+4*(ORÇAMENTO.Nivel="Nível 2")+8*(ORÇAMENTO.Nivel="Nível 3")+16*(ORÇAMENTO.Nivel="Nível 4")+32*(ORÇAMENTO.Nivel="Serviço"),2),0,1,2,3,4,"S")</f>
        <v>S</v>
      </c>
      <c r="B118" s="0" t="n">
        <f aca="true">IF(OR(C118="s",C118=0),OFFSET(B118,-1,0),C118)</f>
        <v>2</v>
      </c>
      <c r="C118" s="0" t="str">
        <f aca="true">IF(OFFSET(C118,-1,0)="L",1,IF(OFFSET(C118,-1,0)=1,2,IF(OR(A118="s",A118=0),"S",IF(AND(OFFSET(C118,-1,0)=2,A118=4),3,IF(AND(OR(OFFSET(C118,-1,0)="s",OFFSET(C118,-1,0)=0),A118&lt;&gt;"s",A118&gt;OFFSET(B118,-1,0)),OFFSET(B118,-1,0),A118)))))</f>
        <v>S</v>
      </c>
      <c r="D118" s="0" t="n">
        <f aca="false">IF(OR(C118="S",C118=0),0,IF(ISERROR(K118),J118,SMALL(J118:K118,1)))</f>
        <v>0</v>
      </c>
      <c r="E118" s="0" t="n">
        <f aca="true">IF($C118=1,OFFSET(E118,-1,0)+MAX(1,COUNTIF([1]QCI!$A$13:$A$24,OFFSET([1]ORÇAMENTO!E118,-1,0))),OFFSET(E118,-1,0))</f>
        <v>2</v>
      </c>
      <c r="F118" s="0" t="n">
        <f aca="true">IF($C118=1,0,IF($C118=2,OFFSET(F118,-1,0)+1,OFFSET(F118,-1,0)))</f>
        <v>4</v>
      </c>
      <c r="G118" s="0" t="n">
        <f aca="true">IF(AND($C118&lt;=2,$C118&lt;&gt;0),0,IF($C118=3,OFFSET(G118,-1,0)+1,OFFSET(G118,-1,0)))</f>
        <v>0</v>
      </c>
      <c r="H118" s="0" t="n">
        <f aca="true">IF(AND($C118&lt;=3,$C118&lt;&gt;0),0,IF($C118=4,OFFSET(H118,-1,0)+1,OFFSET(H118,-1,0)))</f>
        <v>0</v>
      </c>
      <c r="I118" s="0" t="e">
        <f aca="true">IF(AND($C118&lt;=4,$C118&lt;&gt;0),0,IF(AND($C118="S",$X118&gt;0),OFFSET(I118,-1,0)+1,OFFSET(I118,-1,0)))</f>
        <v>#VALUE!</v>
      </c>
      <c r="J118" s="0" t="n">
        <f aca="true">IF(OR($C118="S",$C118=0),0,MATCH(0,OFFSET($D118,1,$C118,ROW($C$251)-ROW($C118)),0))</f>
        <v>0</v>
      </c>
      <c r="K118" s="0" t="n">
        <f aca="true">IF(OR($C118="S",$C118=0),0,MATCH(OFFSET($D118,0,$C118)+IF($C118&lt;&gt;1,1,COUNTIF([1]QCI!$A$13:$A$24,[1]ORÇAMENTO!E118)),OFFSET($D118,1,$C118,ROW($C$251)-ROW($C118)),0))</f>
        <v>0</v>
      </c>
      <c r="L118" s="38"/>
      <c r="M118" s="39" t="s">
        <v>7</v>
      </c>
      <c r="N118" s="40" t="str">
        <f aca="false">CHOOSE(1+LOG(1+2*(C118=1)+4*(C118=2)+8*(C118=3)+16*(C118=4)+32*(C118="S"),2),"","Meta","Nível 2","Nível 3","Nível 4","Serviço")</f>
        <v>Serviço</v>
      </c>
      <c r="O118" s="41" t="str">
        <f aca="false">IF(OR($C118=0,$L118=""),"-",CONCATENATE(E118&amp;".",IF(AND($A$5&gt;=2,$C118&gt;=2),F118&amp;".",""),IF(AND($A$5&gt;=3,$C118&gt;=3),G118&amp;".",""),IF(AND($A$5&gt;=4,$C118&gt;=4),H118&amp;".",""),IF($C118="S",I118&amp;".","")))</f>
        <v>-</v>
      </c>
      <c r="P118" s="42" t="s">
        <v>49</v>
      </c>
      <c r="Q118" s="43"/>
      <c r="R118" s="44" t="e">
        <f aca="false">IF($C118="S",REFERENCIA.Descricao,"(digite a descrição aqui)")</f>
        <v>#VALUE!</v>
      </c>
      <c r="S118" s="45" t="e">
        <f aca="false">REFERENCIA.Unidade</f>
        <v>#VALUE!</v>
      </c>
      <c r="T118" s="46" t="n">
        <f aca="true">OFFSET([1]CÁLCULO!H$15,ROW($T118)-ROW(T$15),0)</f>
        <v>0</v>
      </c>
      <c r="U118" s="47"/>
      <c r="V118" s="48" t="s">
        <v>10</v>
      </c>
      <c r="W118" s="46" t="e">
        <f aca="false">IF($C118="S",ROUND(IF(TIPOORCAMENTO="Proposto",ORÇAMENTO.CustoUnitario*(1+#REF!),ORÇAMENTO.PrecoUnitarioLicitado),15-13*#REF!),0)</f>
        <v>#VALUE!</v>
      </c>
      <c r="X118" s="49" t="e">
        <f aca="false">IF($C118="S",VTOTAL1,IF($C118=0,0,ROUND(SomaAgrup,15-13*#REF!)))</f>
        <v>#VALUE!</v>
      </c>
      <c r="Y118" s="0" t="e">
        <f aca="false">IF(AND($C118="S",$X118&gt;0),IF(ISBLANK(#REF!),"RA",LEFT(#REF!,2)),"")</f>
        <v>#VALUE!</v>
      </c>
      <c r="Z118" s="50" t="e">
        <f aca="true">IF($C118="S",IF($Y118="CP",$X118,IF($Y118="RA",(($X118)*[1]QCI!$AA$3),0)),SomaAgrup)</f>
        <v>#VALUE!</v>
      </c>
      <c r="AA118" s="51" t="e">
        <f aca="true">IF($C118="S",IF($Y118="OU",ROUND($X118,2),0),SomaAgrup)</f>
        <v>#VALUE!</v>
      </c>
    </row>
    <row r="119" customFormat="false" ht="15" hidden="true" customHeight="false" outlineLevel="0" collapsed="false">
      <c r="A119" s="0" t="str">
        <f aca="false">CHOOSE(1+LOG(1+2*(ORÇAMENTO.Nivel="Meta")+4*(ORÇAMENTO.Nivel="Nível 2")+8*(ORÇAMENTO.Nivel="Nível 3")+16*(ORÇAMENTO.Nivel="Nível 4")+32*(ORÇAMENTO.Nivel="Serviço"),2),0,1,2,3,4,"S")</f>
        <v>S</v>
      </c>
      <c r="B119" s="0" t="n">
        <f aca="true">IF(OR(C119="s",C119=0),OFFSET(B119,-1,0),C119)</f>
        <v>2</v>
      </c>
      <c r="C119" s="0" t="str">
        <f aca="true">IF(OFFSET(C119,-1,0)="L",1,IF(OFFSET(C119,-1,0)=1,2,IF(OR(A119="s",A119=0),"S",IF(AND(OFFSET(C119,-1,0)=2,A119=4),3,IF(AND(OR(OFFSET(C119,-1,0)="s",OFFSET(C119,-1,0)=0),A119&lt;&gt;"s",A119&gt;OFFSET(B119,-1,0)),OFFSET(B119,-1,0),A119)))))</f>
        <v>S</v>
      </c>
      <c r="D119" s="0" t="n">
        <f aca="false">IF(OR(C119="S",C119=0),0,IF(ISERROR(K119),J119,SMALL(J119:K119,1)))</f>
        <v>0</v>
      </c>
      <c r="E119" s="0" t="n">
        <f aca="true">IF($C119=1,OFFSET(E119,-1,0)+MAX(1,COUNTIF([1]QCI!$A$13:$A$24,OFFSET([1]ORÇAMENTO!E119,-1,0))),OFFSET(E119,-1,0))</f>
        <v>2</v>
      </c>
      <c r="F119" s="0" t="n">
        <f aca="true">IF($C119=1,0,IF($C119=2,OFFSET(F119,-1,0)+1,OFFSET(F119,-1,0)))</f>
        <v>4</v>
      </c>
      <c r="G119" s="0" t="n">
        <f aca="true">IF(AND($C119&lt;=2,$C119&lt;&gt;0),0,IF($C119=3,OFFSET(G119,-1,0)+1,OFFSET(G119,-1,0)))</f>
        <v>0</v>
      </c>
      <c r="H119" s="0" t="n">
        <f aca="true">IF(AND($C119&lt;=3,$C119&lt;&gt;0),0,IF($C119=4,OFFSET(H119,-1,0)+1,OFFSET(H119,-1,0)))</f>
        <v>0</v>
      </c>
      <c r="I119" s="0" t="e">
        <f aca="true">IF(AND($C119&lt;=4,$C119&lt;&gt;0),0,IF(AND($C119="S",$X119&gt;0),OFFSET(I119,-1,0)+1,OFFSET(I119,-1,0)))</f>
        <v>#VALUE!</v>
      </c>
      <c r="J119" s="0" t="n">
        <f aca="true">IF(OR($C119="S",$C119=0),0,MATCH(0,OFFSET($D119,1,$C119,ROW($C$251)-ROW($C119)),0))</f>
        <v>0</v>
      </c>
      <c r="K119" s="0" t="n">
        <f aca="true">IF(OR($C119="S",$C119=0),0,MATCH(OFFSET($D119,0,$C119)+IF($C119&lt;&gt;1,1,COUNTIF([1]QCI!$A$13:$A$24,[1]ORÇAMENTO!E119)),OFFSET($D119,1,$C119,ROW($C$251)-ROW($C119)),0))</f>
        <v>0</v>
      </c>
      <c r="L119" s="38"/>
      <c r="M119" s="39" t="s">
        <v>7</v>
      </c>
      <c r="N119" s="40" t="str">
        <f aca="false">CHOOSE(1+LOG(1+2*(C119=1)+4*(C119=2)+8*(C119=3)+16*(C119=4)+32*(C119="S"),2),"","Meta","Nível 2","Nível 3","Nível 4","Serviço")</f>
        <v>Serviço</v>
      </c>
      <c r="O119" s="41" t="str">
        <f aca="false">IF(OR($C119=0,$L119=""),"-",CONCATENATE(E119&amp;".",IF(AND($A$5&gt;=2,$C119&gt;=2),F119&amp;".",""),IF(AND($A$5&gt;=3,$C119&gt;=3),G119&amp;".",""),IF(AND($A$5&gt;=4,$C119&gt;=4),H119&amp;".",""),IF($C119="S",I119&amp;".","")))</f>
        <v>-</v>
      </c>
      <c r="P119" s="42" t="s">
        <v>49</v>
      </c>
      <c r="Q119" s="43"/>
      <c r="R119" s="44" t="e">
        <f aca="false">IF($C119="S",REFERENCIA.Descricao,"(digite a descrição aqui)")</f>
        <v>#VALUE!</v>
      </c>
      <c r="S119" s="45" t="e">
        <f aca="false">REFERENCIA.Unidade</f>
        <v>#VALUE!</v>
      </c>
      <c r="T119" s="46" t="n">
        <f aca="true">OFFSET([1]CÁLCULO!H$15,ROW($T119)-ROW(T$15),0)</f>
        <v>0</v>
      </c>
      <c r="U119" s="47"/>
      <c r="V119" s="48" t="s">
        <v>10</v>
      </c>
      <c r="W119" s="46" t="e">
        <f aca="false">IF($C119="S",ROUND(IF(TIPOORCAMENTO="Proposto",ORÇAMENTO.CustoUnitario*(1+#REF!),ORÇAMENTO.PrecoUnitarioLicitado),15-13*#REF!),0)</f>
        <v>#VALUE!</v>
      </c>
      <c r="X119" s="49" t="e">
        <f aca="false">IF($C119="S",VTOTAL1,IF($C119=0,0,ROUND(SomaAgrup,15-13*#REF!)))</f>
        <v>#VALUE!</v>
      </c>
      <c r="Y119" s="0" t="e">
        <f aca="false">IF(AND($C119="S",$X119&gt;0),IF(ISBLANK(#REF!),"RA",LEFT(#REF!,2)),"")</f>
        <v>#VALUE!</v>
      </c>
      <c r="Z119" s="50" t="e">
        <f aca="true">IF($C119="S",IF($Y119="CP",$X119,IF($Y119="RA",(($X119)*[1]QCI!$AA$3),0)),SomaAgrup)</f>
        <v>#VALUE!</v>
      </c>
      <c r="AA119" s="51" t="e">
        <f aca="true">IF($C119="S",IF($Y119="OU",ROUND($X119,2),0),SomaAgrup)</f>
        <v>#VALUE!</v>
      </c>
    </row>
    <row r="120" customFormat="false" ht="15" hidden="true" customHeight="false" outlineLevel="0" collapsed="false">
      <c r="A120" s="0" t="str">
        <f aca="false">CHOOSE(1+LOG(1+2*(ORÇAMENTO.Nivel="Meta")+4*(ORÇAMENTO.Nivel="Nível 2")+8*(ORÇAMENTO.Nivel="Nível 3")+16*(ORÇAMENTO.Nivel="Nível 4")+32*(ORÇAMENTO.Nivel="Serviço"),2),0,1,2,3,4,"S")</f>
        <v>S</v>
      </c>
      <c r="B120" s="0" t="n">
        <f aca="true">IF(OR(C120="s",C120=0),OFFSET(B120,-1,0),C120)</f>
        <v>2</v>
      </c>
      <c r="C120" s="0" t="str">
        <f aca="true">IF(OFFSET(C120,-1,0)="L",1,IF(OFFSET(C120,-1,0)=1,2,IF(OR(A120="s",A120=0),"S",IF(AND(OFFSET(C120,-1,0)=2,A120=4),3,IF(AND(OR(OFFSET(C120,-1,0)="s",OFFSET(C120,-1,0)=0),A120&lt;&gt;"s",A120&gt;OFFSET(B120,-1,0)),OFFSET(B120,-1,0),A120)))))</f>
        <v>S</v>
      </c>
      <c r="D120" s="0" t="n">
        <f aca="false">IF(OR(C120="S",C120=0),0,IF(ISERROR(K120),J120,SMALL(J120:K120,1)))</f>
        <v>0</v>
      </c>
      <c r="E120" s="0" t="n">
        <f aca="true">IF($C120=1,OFFSET(E120,-1,0)+MAX(1,COUNTIF([1]QCI!$A$13:$A$24,OFFSET([1]ORÇAMENTO!E120,-1,0))),OFFSET(E120,-1,0))</f>
        <v>2</v>
      </c>
      <c r="F120" s="0" t="n">
        <f aca="true">IF($C120=1,0,IF($C120=2,OFFSET(F120,-1,0)+1,OFFSET(F120,-1,0)))</f>
        <v>4</v>
      </c>
      <c r="G120" s="0" t="n">
        <f aca="true">IF(AND($C120&lt;=2,$C120&lt;&gt;0),0,IF($C120=3,OFFSET(G120,-1,0)+1,OFFSET(G120,-1,0)))</f>
        <v>0</v>
      </c>
      <c r="H120" s="0" t="n">
        <f aca="true">IF(AND($C120&lt;=3,$C120&lt;&gt;0),0,IF($C120=4,OFFSET(H120,-1,0)+1,OFFSET(H120,-1,0)))</f>
        <v>0</v>
      </c>
      <c r="I120" s="0" t="e">
        <f aca="true">IF(AND($C120&lt;=4,$C120&lt;&gt;0),0,IF(AND($C120="S",$X120&gt;0),OFFSET(I120,-1,0)+1,OFFSET(I120,-1,0)))</f>
        <v>#VALUE!</v>
      </c>
      <c r="J120" s="0" t="n">
        <f aca="true">IF(OR($C120="S",$C120=0),0,MATCH(0,OFFSET($D120,1,$C120,ROW($C$251)-ROW($C120)),0))</f>
        <v>0</v>
      </c>
      <c r="K120" s="0" t="n">
        <f aca="true">IF(OR($C120="S",$C120=0),0,MATCH(OFFSET($D120,0,$C120)+IF($C120&lt;&gt;1,1,COUNTIF([1]QCI!$A$13:$A$24,[1]ORÇAMENTO!E120)),OFFSET($D120,1,$C120,ROW($C$251)-ROW($C120)),0))</f>
        <v>0</v>
      </c>
      <c r="L120" s="38"/>
      <c r="M120" s="39" t="s">
        <v>7</v>
      </c>
      <c r="N120" s="40" t="str">
        <f aca="false">CHOOSE(1+LOG(1+2*(C120=1)+4*(C120=2)+8*(C120=3)+16*(C120=4)+32*(C120="S"),2),"","Meta","Nível 2","Nível 3","Nível 4","Serviço")</f>
        <v>Serviço</v>
      </c>
      <c r="O120" s="41" t="str">
        <f aca="false">IF(OR($C120=0,$L120=""),"-",CONCATENATE(E120&amp;".",IF(AND($A$5&gt;=2,$C120&gt;=2),F120&amp;".",""),IF(AND($A$5&gt;=3,$C120&gt;=3),G120&amp;".",""),IF(AND($A$5&gt;=4,$C120&gt;=4),H120&amp;".",""),IF($C120="S",I120&amp;".","")))</f>
        <v>-</v>
      </c>
      <c r="P120" s="42" t="s">
        <v>49</v>
      </c>
      <c r="Q120" s="43"/>
      <c r="R120" s="44" t="e">
        <f aca="false">IF($C120="S",REFERENCIA.Descricao,"(digite a descrição aqui)")</f>
        <v>#VALUE!</v>
      </c>
      <c r="S120" s="45" t="e">
        <f aca="false">REFERENCIA.Unidade</f>
        <v>#VALUE!</v>
      </c>
      <c r="T120" s="46" t="n">
        <f aca="true">OFFSET([1]CÁLCULO!H$15,ROW($T120)-ROW(T$15),0)</f>
        <v>0</v>
      </c>
      <c r="U120" s="47"/>
      <c r="V120" s="48" t="s">
        <v>10</v>
      </c>
      <c r="W120" s="46" t="e">
        <f aca="false">IF($C120="S",ROUND(IF(TIPOORCAMENTO="Proposto",ORÇAMENTO.CustoUnitario*(1+#REF!),ORÇAMENTO.PrecoUnitarioLicitado),15-13*#REF!),0)</f>
        <v>#VALUE!</v>
      </c>
      <c r="X120" s="49" t="e">
        <f aca="false">IF($C120="S",VTOTAL1,IF($C120=0,0,ROUND(SomaAgrup,15-13*#REF!)))</f>
        <v>#VALUE!</v>
      </c>
      <c r="Y120" s="0" t="e">
        <f aca="false">IF(AND($C120="S",$X120&gt;0),IF(ISBLANK(#REF!),"RA",LEFT(#REF!,2)),"")</f>
        <v>#VALUE!</v>
      </c>
      <c r="Z120" s="50" t="e">
        <f aca="true">IF($C120="S",IF($Y120="CP",$X120,IF($Y120="RA",(($X120)*[1]QCI!$AA$3),0)),SomaAgrup)</f>
        <v>#VALUE!</v>
      </c>
      <c r="AA120" s="51" t="e">
        <f aca="true">IF($C120="S",IF($Y120="OU",ROUND($X120,2),0),SomaAgrup)</f>
        <v>#VALUE!</v>
      </c>
    </row>
    <row r="121" customFormat="false" ht="15" hidden="true" customHeight="false" outlineLevel="0" collapsed="false">
      <c r="A121" s="0" t="str">
        <f aca="false">CHOOSE(1+LOG(1+2*(ORÇAMENTO.Nivel="Meta")+4*(ORÇAMENTO.Nivel="Nível 2")+8*(ORÇAMENTO.Nivel="Nível 3")+16*(ORÇAMENTO.Nivel="Nível 4")+32*(ORÇAMENTO.Nivel="Serviço"),2),0,1,2,3,4,"S")</f>
        <v>S</v>
      </c>
      <c r="B121" s="0" t="n">
        <f aca="true">IF(OR(C121="s",C121=0),OFFSET(B121,-1,0),C121)</f>
        <v>2</v>
      </c>
      <c r="C121" s="0" t="str">
        <f aca="true">IF(OFFSET(C121,-1,0)="L",1,IF(OFFSET(C121,-1,0)=1,2,IF(OR(A121="s",A121=0),"S",IF(AND(OFFSET(C121,-1,0)=2,A121=4),3,IF(AND(OR(OFFSET(C121,-1,0)="s",OFFSET(C121,-1,0)=0),A121&lt;&gt;"s",A121&gt;OFFSET(B121,-1,0)),OFFSET(B121,-1,0),A121)))))</f>
        <v>S</v>
      </c>
      <c r="D121" s="0" t="n">
        <f aca="false">IF(OR(C121="S",C121=0),0,IF(ISERROR(K121),J121,SMALL(J121:K121,1)))</f>
        <v>0</v>
      </c>
      <c r="E121" s="0" t="n">
        <f aca="true">IF($C121=1,OFFSET(E121,-1,0)+MAX(1,COUNTIF([1]QCI!$A$13:$A$24,OFFSET([1]ORÇAMENTO!E121,-1,0))),OFFSET(E121,-1,0))</f>
        <v>2</v>
      </c>
      <c r="F121" s="0" t="n">
        <f aca="true">IF($C121=1,0,IF($C121=2,OFFSET(F121,-1,0)+1,OFFSET(F121,-1,0)))</f>
        <v>4</v>
      </c>
      <c r="G121" s="0" t="n">
        <f aca="true">IF(AND($C121&lt;=2,$C121&lt;&gt;0),0,IF($C121=3,OFFSET(G121,-1,0)+1,OFFSET(G121,-1,0)))</f>
        <v>0</v>
      </c>
      <c r="H121" s="0" t="n">
        <f aca="true">IF(AND($C121&lt;=3,$C121&lt;&gt;0),0,IF($C121=4,OFFSET(H121,-1,0)+1,OFFSET(H121,-1,0)))</f>
        <v>0</v>
      </c>
      <c r="I121" s="0" t="e">
        <f aca="true">IF(AND($C121&lt;=4,$C121&lt;&gt;0),0,IF(AND($C121="S",$X121&gt;0),OFFSET(I121,-1,0)+1,OFFSET(I121,-1,0)))</f>
        <v>#VALUE!</v>
      </c>
      <c r="J121" s="0" t="n">
        <f aca="true">IF(OR($C121="S",$C121=0),0,MATCH(0,OFFSET($D121,1,$C121,ROW($C$251)-ROW($C121)),0))</f>
        <v>0</v>
      </c>
      <c r="K121" s="0" t="n">
        <f aca="true">IF(OR($C121="S",$C121=0),0,MATCH(OFFSET($D121,0,$C121)+IF($C121&lt;&gt;1,1,COUNTIF([1]QCI!$A$13:$A$24,[1]ORÇAMENTO!E121)),OFFSET($D121,1,$C121,ROW($C$251)-ROW($C121)),0))</f>
        <v>0</v>
      </c>
      <c r="L121" s="38"/>
      <c r="M121" s="39" t="s">
        <v>7</v>
      </c>
      <c r="N121" s="40" t="str">
        <f aca="false">CHOOSE(1+LOG(1+2*(C121=1)+4*(C121=2)+8*(C121=3)+16*(C121=4)+32*(C121="S"),2),"","Meta","Nível 2","Nível 3","Nível 4","Serviço")</f>
        <v>Serviço</v>
      </c>
      <c r="O121" s="41" t="str">
        <f aca="false">IF(OR($C121=0,$L121=""),"-",CONCATENATE(E121&amp;".",IF(AND($A$5&gt;=2,$C121&gt;=2),F121&amp;".",""),IF(AND($A$5&gt;=3,$C121&gt;=3),G121&amp;".",""),IF(AND($A$5&gt;=4,$C121&gt;=4),H121&amp;".",""),IF($C121="S",I121&amp;".","")))</f>
        <v>-</v>
      </c>
      <c r="P121" s="42" t="s">
        <v>49</v>
      </c>
      <c r="Q121" s="43"/>
      <c r="R121" s="44" t="e">
        <f aca="false">IF($C121="S",REFERENCIA.Descricao,"(digite a descrição aqui)")</f>
        <v>#VALUE!</v>
      </c>
      <c r="S121" s="45" t="e">
        <f aca="false">REFERENCIA.Unidade</f>
        <v>#VALUE!</v>
      </c>
      <c r="T121" s="46" t="n">
        <f aca="true">OFFSET([1]CÁLCULO!H$15,ROW($T121)-ROW(T$15),0)</f>
        <v>0</v>
      </c>
      <c r="U121" s="47"/>
      <c r="V121" s="48" t="s">
        <v>10</v>
      </c>
      <c r="W121" s="46" t="e">
        <f aca="false">IF($C121="S",ROUND(IF(TIPOORCAMENTO="Proposto",ORÇAMENTO.CustoUnitario*(1+#REF!),ORÇAMENTO.PrecoUnitarioLicitado),15-13*#REF!),0)</f>
        <v>#VALUE!</v>
      </c>
      <c r="X121" s="49" t="e">
        <f aca="false">IF($C121="S",VTOTAL1,IF($C121=0,0,ROUND(SomaAgrup,15-13*#REF!)))</f>
        <v>#VALUE!</v>
      </c>
      <c r="Y121" s="0" t="e">
        <f aca="false">IF(AND($C121="S",$X121&gt;0),IF(ISBLANK(#REF!),"RA",LEFT(#REF!,2)),"")</f>
        <v>#VALUE!</v>
      </c>
      <c r="Z121" s="50" t="e">
        <f aca="true">IF($C121="S",IF($Y121="CP",$X121,IF($Y121="RA",(($X121)*[1]QCI!$AA$3),0)),SomaAgrup)</f>
        <v>#VALUE!</v>
      </c>
      <c r="AA121" s="51" t="e">
        <f aca="true">IF($C121="S",IF($Y121="OU",ROUND($X121,2),0),SomaAgrup)</f>
        <v>#VALUE!</v>
      </c>
    </row>
    <row r="122" customFormat="false" ht="15" hidden="true" customHeight="false" outlineLevel="0" collapsed="false">
      <c r="A122" s="0" t="str">
        <f aca="false">CHOOSE(1+LOG(1+2*(ORÇAMENTO.Nivel="Meta")+4*(ORÇAMENTO.Nivel="Nível 2")+8*(ORÇAMENTO.Nivel="Nível 3")+16*(ORÇAMENTO.Nivel="Nível 4")+32*(ORÇAMENTO.Nivel="Serviço"),2),0,1,2,3,4,"S")</f>
        <v>S</v>
      </c>
      <c r="B122" s="0" t="n">
        <f aca="true">IF(OR(C122="s",C122=0),OFFSET(B122,-1,0),C122)</f>
        <v>2</v>
      </c>
      <c r="C122" s="0" t="str">
        <f aca="true">IF(OFFSET(C122,-1,0)="L",1,IF(OFFSET(C122,-1,0)=1,2,IF(OR(A122="s",A122=0),"S",IF(AND(OFFSET(C122,-1,0)=2,A122=4),3,IF(AND(OR(OFFSET(C122,-1,0)="s",OFFSET(C122,-1,0)=0),A122&lt;&gt;"s",A122&gt;OFFSET(B122,-1,0)),OFFSET(B122,-1,0),A122)))))</f>
        <v>S</v>
      </c>
      <c r="D122" s="0" t="n">
        <f aca="false">IF(OR(C122="S",C122=0),0,IF(ISERROR(K122),J122,SMALL(J122:K122,1)))</f>
        <v>0</v>
      </c>
      <c r="E122" s="0" t="n">
        <f aca="true">IF($C122=1,OFFSET(E122,-1,0)+MAX(1,COUNTIF([1]QCI!$A$13:$A$24,OFFSET([1]ORÇAMENTO!E122,-1,0))),OFFSET(E122,-1,0))</f>
        <v>2</v>
      </c>
      <c r="F122" s="0" t="n">
        <f aca="true">IF($C122=1,0,IF($C122=2,OFFSET(F122,-1,0)+1,OFFSET(F122,-1,0)))</f>
        <v>4</v>
      </c>
      <c r="G122" s="0" t="n">
        <f aca="true">IF(AND($C122&lt;=2,$C122&lt;&gt;0),0,IF($C122=3,OFFSET(G122,-1,0)+1,OFFSET(G122,-1,0)))</f>
        <v>0</v>
      </c>
      <c r="H122" s="0" t="n">
        <f aca="true">IF(AND($C122&lt;=3,$C122&lt;&gt;0),0,IF($C122=4,OFFSET(H122,-1,0)+1,OFFSET(H122,-1,0)))</f>
        <v>0</v>
      </c>
      <c r="I122" s="0" t="e">
        <f aca="true">IF(AND($C122&lt;=4,$C122&lt;&gt;0),0,IF(AND($C122="S",$X122&gt;0),OFFSET(I122,-1,0)+1,OFFSET(I122,-1,0)))</f>
        <v>#VALUE!</v>
      </c>
      <c r="J122" s="0" t="n">
        <f aca="true">IF(OR($C122="S",$C122=0),0,MATCH(0,OFFSET($D122,1,$C122,ROW($C$251)-ROW($C122)),0))</f>
        <v>0</v>
      </c>
      <c r="K122" s="0" t="n">
        <f aca="true">IF(OR($C122="S",$C122=0),0,MATCH(OFFSET($D122,0,$C122)+IF($C122&lt;&gt;1,1,COUNTIF([1]QCI!$A$13:$A$24,[1]ORÇAMENTO!E122)),OFFSET($D122,1,$C122,ROW($C$251)-ROW($C122)),0))</f>
        <v>0</v>
      </c>
      <c r="L122" s="38"/>
      <c r="M122" s="39" t="s">
        <v>7</v>
      </c>
      <c r="N122" s="40" t="str">
        <f aca="false">CHOOSE(1+LOG(1+2*(C122=1)+4*(C122=2)+8*(C122=3)+16*(C122=4)+32*(C122="S"),2),"","Meta","Nível 2","Nível 3","Nível 4","Serviço")</f>
        <v>Serviço</v>
      </c>
      <c r="O122" s="41" t="str">
        <f aca="false">IF(OR($C122=0,$L122=""),"-",CONCATENATE(E122&amp;".",IF(AND($A$5&gt;=2,$C122&gt;=2),F122&amp;".",""),IF(AND($A$5&gt;=3,$C122&gt;=3),G122&amp;".",""),IF(AND($A$5&gt;=4,$C122&gt;=4),H122&amp;".",""),IF($C122="S",I122&amp;".","")))</f>
        <v>-</v>
      </c>
      <c r="P122" s="42" t="s">
        <v>49</v>
      </c>
      <c r="Q122" s="43"/>
      <c r="R122" s="44" t="e">
        <f aca="false">IF($C122="S",REFERENCIA.Descricao,"(digite a descrição aqui)")</f>
        <v>#VALUE!</v>
      </c>
      <c r="S122" s="45" t="e">
        <f aca="false">REFERENCIA.Unidade</f>
        <v>#VALUE!</v>
      </c>
      <c r="T122" s="46" t="n">
        <f aca="true">OFFSET([1]CÁLCULO!H$15,ROW($T122)-ROW(T$15),0)</f>
        <v>0</v>
      </c>
      <c r="U122" s="47"/>
      <c r="V122" s="48" t="s">
        <v>10</v>
      </c>
      <c r="W122" s="46" t="e">
        <f aca="false">IF($C122="S",ROUND(IF(TIPOORCAMENTO="Proposto",ORÇAMENTO.CustoUnitario*(1+#REF!),ORÇAMENTO.PrecoUnitarioLicitado),15-13*#REF!),0)</f>
        <v>#VALUE!</v>
      </c>
      <c r="X122" s="49" t="e">
        <f aca="false">IF($C122="S",VTOTAL1,IF($C122=0,0,ROUND(SomaAgrup,15-13*#REF!)))</f>
        <v>#VALUE!</v>
      </c>
      <c r="Y122" s="0" t="e">
        <f aca="false">IF(AND($C122="S",$X122&gt;0),IF(ISBLANK(#REF!),"RA",LEFT(#REF!,2)),"")</f>
        <v>#VALUE!</v>
      </c>
      <c r="Z122" s="50" t="e">
        <f aca="true">IF($C122="S",IF($Y122="CP",$X122,IF($Y122="RA",(($X122)*[1]QCI!$AA$3),0)),SomaAgrup)</f>
        <v>#VALUE!</v>
      </c>
      <c r="AA122" s="51" t="e">
        <f aca="true">IF($C122="S",IF($Y122="OU",ROUND($X122,2),0),SomaAgrup)</f>
        <v>#VALUE!</v>
      </c>
    </row>
    <row r="123" customFormat="false" ht="15" hidden="true" customHeight="false" outlineLevel="0" collapsed="false">
      <c r="A123" s="0" t="str">
        <f aca="false">CHOOSE(1+LOG(1+2*(ORÇAMENTO.Nivel="Meta")+4*(ORÇAMENTO.Nivel="Nível 2")+8*(ORÇAMENTO.Nivel="Nível 3")+16*(ORÇAMENTO.Nivel="Nível 4")+32*(ORÇAMENTO.Nivel="Serviço"),2),0,1,2,3,4,"S")</f>
        <v>S</v>
      </c>
      <c r="B123" s="0" t="n">
        <f aca="true">IF(OR(C123="s",C123=0),OFFSET(B123,-1,0),C123)</f>
        <v>2</v>
      </c>
      <c r="C123" s="0" t="str">
        <f aca="true">IF(OFFSET(C123,-1,0)="L",1,IF(OFFSET(C123,-1,0)=1,2,IF(OR(A123="s",A123=0),"S",IF(AND(OFFSET(C123,-1,0)=2,A123=4),3,IF(AND(OR(OFFSET(C123,-1,0)="s",OFFSET(C123,-1,0)=0),A123&lt;&gt;"s",A123&gt;OFFSET(B123,-1,0)),OFFSET(B123,-1,0),A123)))))</f>
        <v>S</v>
      </c>
      <c r="D123" s="0" t="n">
        <f aca="false">IF(OR(C123="S",C123=0),0,IF(ISERROR(K123),J123,SMALL(J123:K123,1)))</f>
        <v>0</v>
      </c>
      <c r="E123" s="0" t="n">
        <f aca="true">IF($C123=1,OFFSET(E123,-1,0)+MAX(1,COUNTIF([1]QCI!$A$13:$A$24,OFFSET([1]ORÇAMENTO!E123,-1,0))),OFFSET(E123,-1,0))</f>
        <v>2</v>
      </c>
      <c r="F123" s="0" t="n">
        <f aca="true">IF($C123=1,0,IF($C123=2,OFFSET(F123,-1,0)+1,OFFSET(F123,-1,0)))</f>
        <v>4</v>
      </c>
      <c r="G123" s="0" t="n">
        <f aca="true">IF(AND($C123&lt;=2,$C123&lt;&gt;0),0,IF($C123=3,OFFSET(G123,-1,0)+1,OFFSET(G123,-1,0)))</f>
        <v>0</v>
      </c>
      <c r="H123" s="0" t="n">
        <f aca="true">IF(AND($C123&lt;=3,$C123&lt;&gt;0),0,IF($C123=4,OFFSET(H123,-1,0)+1,OFFSET(H123,-1,0)))</f>
        <v>0</v>
      </c>
      <c r="I123" s="0" t="e">
        <f aca="true">IF(AND($C123&lt;=4,$C123&lt;&gt;0),0,IF(AND($C123="S",$X123&gt;0),OFFSET(I123,-1,0)+1,OFFSET(I123,-1,0)))</f>
        <v>#VALUE!</v>
      </c>
      <c r="J123" s="0" t="n">
        <f aca="true">IF(OR($C123="S",$C123=0),0,MATCH(0,OFFSET($D123,1,$C123,ROW($C$251)-ROW($C123)),0))</f>
        <v>0</v>
      </c>
      <c r="K123" s="0" t="n">
        <f aca="true">IF(OR($C123="S",$C123=0),0,MATCH(OFFSET($D123,0,$C123)+IF($C123&lt;&gt;1,1,COUNTIF([1]QCI!$A$13:$A$24,[1]ORÇAMENTO!E123)),OFFSET($D123,1,$C123,ROW($C$251)-ROW($C123)),0))</f>
        <v>0</v>
      </c>
      <c r="L123" s="38"/>
      <c r="M123" s="39" t="s">
        <v>7</v>
      </c>
      <c r="N123" s="40" t="str">
        <f aca="false">CHOOSE(1+LOG(1+2*(C123=1)+4*(C123=2)+8*(C123=3)+16*(C123=4)+32*(C123="S"),2),"","Meta","Nível 2","Nível 3","Nível 4","Serviço")</f>
        <v>Serviço</v>
      </c>
      <c r="O123" s="41" t="str">
        <f aca="false">IF(OR($C123=0,$L123=""),"-",CONCATENATE(E123&amp;".",IF(AND($A$5&gt;=2,$C123&gt;=2),F123&amp;".",""),IF(AND($A$5&gt;=3,$C123&gt;=3),G123&amp;".",""),IF(AND($A$5&gt;=4,$C123&gt;=4),H123&amp;".",""),IF($C123="S",I123&amp;".","")))</f>
        <v>-</v>
      </c>
      <c r="P123" s="42" t="s">
        <v>49</v>
      </c>
      <c r="Q123" s="43"/>
      <c r="R123" s="44" t="e">
        <f aca="false">IF($C123="S",REFERENCIA.Descricao,"(digite a descrição aqui)")</f>
        <v>#VALUE!</v>
      </c>
      <c r="S123" s="45" t="e">
        <f aca="false">REFERENCIA.Unidade</f>
        <v>#VALUE!</v>
      </c>
      <c r="T123" s="46" t="n">
        <f aca="true">OFFSET([1]CÁLCULO!H$15,ROW($T123)-ROW(T$15),0)</f>
        <v>0</v>
      </c>
      <c r="U123" s="47"/>
      <c r="V123" s="48" t="s">
        <v>10</v>
      </c>
      <c r="W123" s="46" t="e">
        <f aca="false">IF($C123="S",ROUND(IF(TIPOORCAMENTO="Proposto",ORÇAMENTO.CustoUnitario*(1+#REF!),ORÇAMENTO.PrecoUnitarioLicitado),15-13*#REF!),0)</f>
        <v>#VALUE!</v>
      </c>
      <c r="X123" s="49" t="e">
        <f aca="false">IF($C123="S",VTOTAL1,IF($C123=0,0,ROUND(SomaAgrup,15-13*#REF!)))</f>
        <v>#VALUE!</v>
      </c>
      <c r="Y123" s="0" t="e">
        <f aca="false">IF(AND($C123="S",$X123&gt;0),IF(ISBLANK(#REF!),"RA",LEFT(#REF!,2)),"")</f>
        <v>#VALUE!</v>
      </c>
      <c r="Z123" s="50" t="e">
        <f aca="true">IF($C123="S",IF($Y123="CP",$X123,IF($Y123="RA",(($X123)*[1]QCI!$AA$3),0)),SomaAgrup)</f>
        <v>#VALUE!</v>
      </c>
      <c r="AA123" s="51" t="e">
        <f aca="true">IF($C123="S",IF($Y123="OU",ROUND($X123,2),0),SomaAgrup)</f>
        <v>#VALUE!</v>
      </c>
    </row>
    <row r="124" customFormat="false" ht="15" hidden="true" customHeight="false" outlineLevel="0" collapsed="false">
      <c r="A124" s="0" t="str">
        <f aca="false">CHOOSE(1+LOG(1+2*(ORÇAMENTO.Nivel="Meta")+4*(ORÇAMENTO.Nivel="Nível 2")+8*(ORÇAMENTO.Nivel="Nível 3")+16*(ORÇAMENTO.Nivel="Nível 4")+32*(ORÇAMENTO.Nivel="Serviço"),2),0,1,2,3,4,"S")</f>
        <v>S</v>
      </c>
      <c r="B124" s="0" t="n">
        <f aca="true">IF(OR(C124="s",C124=0),OFFSET(B124,-1,0),C124)</f>
        <v>2</v>
      </c>
      <c r="C124" s="0" t="str">
        <f aca="true">IF(OFFSET(C124,-1,0)="L",1,IF(OFFSET(C124,-1,0)=1,2,IF(OR(A124="s",A124=0),"S",IF(AND(OFFSET(C124,-1,0)=2,A124=4),3,IF(AND(OR(OFFSET(C124,-1,0)="s",OFFSET(C124,-1,0)=0),A124&lt;&gt;"s",A124&gt;OFFSET(B124,-1,0)),OFFSET(B124,-1,0),A124)))))</f>
        <v>S</v>
      </c>
      <c r="D124" s="0" t="n">
        <f aca="false">IF(OR(C124="S",C124=0),0,IF(ISERROR(K124),J124,SMALL(J124:K124,1)))</f>
        <v>0</v>
      </c>
      <c r="E124" s="0" t="n">
        <f aca="true">IF($C124=1,OFFSET(E124,-1,0)+MAX(1,COUNTIF([1]QCI!$A$13:$A$24,OFFSET([1]ORÇAMENTO!E124,-1,0))),OFFSET(E124,-1,0))</f>
        <v>2</v>
      </c>
      <c r="F124" s="0" t="n">
        <f aca="true">IF($C124=1,0,IF($C124=2,OFFSET(F124,-1,0)+1,OFFSET(F124,-1,0)))</f>
        <v>4</v>
      </c>
      <c r="G124" s="0" t="n">
        <f aca="true">IF(AND($C124&lt;=2,$C124&lt;&gt;0),0,IF($C124=3,OFFSET(G124,-1,0)+1,OFFSET(G124,-1,0)))</f>
        <v>0</v>
      </c>
      <c r="H124" s="0" t="n">
        <f aca="true">IF(AND($C124&lt;=3,$C124&lt;&gt;0),0,IF($C124=4,OFFSET(H124,-1,0)+1,OFFSET(H124,-1,0)))</f>
        <v>0</v>
      </c>
      <c r="I124" s="0" t="e">
        <f aca="true">IF(AND($C124&lt;=4,$C124&lt;&gt;0),0,IF(AND($C124="S",$X124&gt;0),OFFSET(I124,-1,0)+1,OFFSET(I124,-1,0)))</f>
        <v>#VALUE!</v>
      </c>
      <c r="J124" s="0" t="n">
        <f aca="true">IF(OR($C124="S",$C124=0),0,MATCH(0,OFFSET($D124,1,$C124,ROW($C$251)-ROW($C124)),0))</f>
        <v>0</v>
      </c>
      <c r="K124" s="0" t="n">
        <f aca="true">IF(OR($C124="S",$C124=0),0,MATCH(OFFSET($D124,0,$C124)+IF($C124&lt;&gt;1,1,COUNTIF([1]QCI!$A$13:$A$24,[1]ORÇAMENTO!E124)),OFFSET($D124,1,$C124,ROW($C$251)-ROW($C124)),0))</f>
        <v>0</v>
      </c>
      <c r="L124" s="38"/>
      <c r="M124" s="39" t="s">
        <v>7</v>
      </c>
      <c r="N124" s="40" t="str">
        <f aca="false">CHOOSE(1+LOG(1+2*(C124=1)+4*(C124=2)+8*(C124=3)+16*(C124=4)+32*(C124="S"),2),"","Meta","Nível 2","Nível 3","Nível 4","Serviço")</f>
        <v>Serviço</v>
      </c>
      <c r="O124" s="41" t="str">
        <f aca="false">IF(OR($C124=0,$L124=""),"-",CONCATENATE(E124&amp;".",IF(AND($A$5&gt;=2,$C124&gt;=2),F124&amp;".",""),IF(AND($A$5&gt;=3,$C124&gt;=3),G124&amp;".",""),IF(AND($A$5&gt;=4,$C124&gt;=4),H124&amp;".",""),IF($C124="S",I124&amp;".","")))</f>
        <v>-</v>
      </c>
      <c r="P124" s="42" t="s">
        <v>49</v>
      </c>
      <c r="Q124" s="43"/>
      <c r="R124" s="44" t="e">
        <f aca="false">IF($C124="S",REFERENCIA.Descricao,"(digite a descrição aqui)")</f>
        <v>#VALUE!</v>
      </c>
      <c r="S124" s="45" t="e">
        <f aca="false">REFERENCIA.Unidade</f>
        <v>#VALUE!</v>
      </c>
      <c r="T124" s="46" t="n">
        <f aca="true">OFFSET([1]CÁLCULO!H$15,ROW($T124)-ROW(T$15),0)</f>
        <v>0</v>
      </c>
      <c r="U124" s="47"/>
      <c r="V124" s="48" t="s">
        <v>10</v>
      </c>
      <c r="W124" s="46" t="e">
        <f aca="false">IF($C124="S",ROUND(IF(TIPOORCAMENTO="Proposto",ORÇAMENTO.CustoUnitario*(1+#REF!),ORÇAMENTO.PrecoUnitarioLicitado),15-13*#REF!),0)</f>
        <v>#VALUE!</v>
      </c>
      <c r="X124" s="49" t="e">
        <f aca="false">IF($C124="S",VTOTAL1,IF($C124=0,0,ROUND(SomaAgrup,15-13*#REF!)))</f>
        <v>#VALUE!</v>
      </c>
      <c r="Y124" s="0" t="e">
        <f aca="false">IF(AND($C124="S",$X124&gt;0),IF(ISBLANK(#REF!),"RA",LEFT(#REF!,2)),"")</f>
        <v>#VALUE!</v>
      </c>
      <c r="Z124" s="50" t="e">
        <f aca="true">IF($C124="S",IF($Y124="CP",$X124,IF($Y124="RA",(($X124)*[1]QCI!$AA$3),0)),SomaAgrup)</f>
        <v>#VALUE!</v>
      </c>
      <c r="AA124" s="51" t="e">
        <f aca="true">IF($C124="S",IF($Y124="OU",ROUND($X124,2),0),SomaAgrup)</f>
        <v>#VALUE!</v>
      </c>
    </row>
    <row r="125" customFormat="false" ht="15" hidden="true" customHeight="false" outlineLevel="0" collapsed="false">
      <c r="A125" s="0" t="str">
        <f aca="false">CHOOSE(1+LOG(1+2*(ORÇAMENTO.Nivel="Meta")+4*(ORÇAMENTO.Nivel="Nível 2")+8*(ORÇAMENTO.Nivel="Nível 3")+16*(ORÇAMENTO.Nivel="Nível 4")+32*(ORÇAMENTO.Nivel="Serviço"),2),0,1,2,3,4,"S")</f>
        <v>S</v>
      </c>
      <c r="B125" s="0" t="n">
        <f aca="true">IF(OR(C125="s",C125=0),OFFSET(B125,-1,0),C125)</f>
        <v>2</v>
      </c>
      <c r="C125" s="0" t="str">
        <f aca="true">IF(OFFSET(C125,-1,0)="L",1,IF(OFFSET(C125,-1,0)=1,2,IF(OR(A125="s",A125=0),"S",IF(AND(OFFSET(C125,-1,0)=2,A125=4),3,IF(AND(OR(OFFSET(C125,-1,0)="s",OFFSET(C125,-1,0)=0),A125&lt;&gt;"s",A125&gt;OFFSET(B125,-1,0)),OFFSET(B125,-1,0),A125)))))</f>
        <v>S</v>
      </c>
      <c r="D125" s="0" t="n">
        <f aca="false">IF(OR(C125="S",C125=0),0,IF(ISERROR(K125),J125,SMALL(J125:K125,1)))</f>
        <v>0</v>
      </c>
      <c r="E125" s="0" t="n">
        <f aca="true">IF($C125=1,OFFSET(E125,-1,0)+MAX(1,COUNTIF([1]QCI!$A$13:$A$24,OFFSET([1]ORÇAMENTO!E125,-1,0))),OFFSET(E125,-1,0))</f>
        <v>2</v>
      </c>
      <c r="F125" s="0" t="n">
        <f aca="true">IF($C125=1,0,IF($C125=2,OFFSET(F125,-1,0)+1,OFFSET(F125,-1,0)))</f>
        <v>4</v>
      </c>
      <c r="G125" s="0" t="n">
        <f aca="true">IF(AND($C125&lt;=2,$C125&lt;&gt;0),0,IF($C125=3,OFFSET(G125,-1,0)+1,OFFSET(G125,-1,0)))</f>
        <v>0</v>
      </c>
      <c r="H125" s="0" t="n">
        <f aca="true">IF(AND($C125&lt;=3,$C125&lt;&gt;0),0,IF($C125=4,OFFSET(H125,-1,0)+1,OFFSET(H125,-1,0)))</f>
        <v>0</v>
      </c>
      <c r="I125" s="0" t="e">
        <f aca="true">IF(AND($C125&lt;=4,$C125&lt;&gt;0),0,IF(AND($C125="S",$X125&gt;0),OFFSET(I125,-1,0)+1,OFFSET(I125,-1,0)))</f>
        <v>#VALUE!</v>
      </c>
      <c r="J125" s="0" t="n">
        <f aca="true">IF(OR($C125="S",$C125=0),0,MATCH(0,OFFSET($D125,1,$C125,ROW($C$251)-ROW($C125)),0))</f>
        <v>0</v>
      </c>
      <c r="K125" s="0" t="n">
        <f aca="true">IF(OR($C125="S",$C125=0),0,MATCH(OFFSET($D125,0,$C125)+IF($C125&lt;&gt;1,1,COUNTIF([1]QCI!$A$13:$A$24,[1]ORÇAMENTO!E125)),OFFSET($D125,1,$C125,ROW($C$251)-ROW($C125)),0))</f>
        <v>0</v>
      </c>
      <c r="L125" s="38"/>
      <c r="M125" s="39" t="s">
        <v>7</v>
      </c>
      <c r="N125" s="40" t="str">
        <f aca="false">CHOOSE(1+LOG(1+2*(C125=1)+4*(C125=2)+8*(C125=3)+16*(C125=4)+32*(C125="S"),2),"","Meta","Nível 2","Nível 3","Nível 4","Serviço")</f>
        <v>Serviço</v>
      </c>
      <c r="O125" s="41" t="str">
        <f aca="false">IF(OR($C125=0,$L125=""),"-",CONCATENATE(E125&amp;".",IF(AND($A$5&gt;=2,$C125&gt;=2),F125&amp;".",""),IF(AND($A$5&gt;=3,$C125&gt;=3),G125&amp;".",""),IF(AND($A$5&gt;=4,$C125&gt;=4),H125&amp;".",""),IF($C125="S",I125&amp;".","")))</f>
        <v>-</v>
      </c>
      <c r="P125" s="42" t="s">
        <v>49</v>
      </c>
      <c r="Q125" s="43"/>
      <c r="R125" s="44" t="e">
        <f aca="false">IF($C125="S",REFERENCIA.Descricao,"(digite a descrição aqui)")</f>
        <v>#VALUE!</v>
      </c>
      <c r="S125" s="45" t="e">
        <f aca="false">REFERENCIA.Unidade</f>
        <v>#VALUE!</v>
      </c>
      <c r="T125" s="46" t="n">
        <f aca="true">OFFSET([1]CÁLCULO!H$15,ROW($T125)-ROW(T$15),0)</f>
        <v>0</v>
      </c>
      <c r="U125" s="47"/>
      <c r="V125" s="48" t="s">
        <v>10</v>
      </c>
      <c r="W125" s="46" t="e">
        <f aca="false">IF($C125="S",ROUND(IF(TIPOORCAMENTO="Proposto",ORÇAMENTO.CustoUnitario*(1+#REF!),ORÇAMENTO.PrecoUnitarioLicitado),15-13*#REF!),0)</f>
        <v>#VALUE!</v>
      </c>
      <c r="X125" s="49" t="e">
        <f aca="false">IF($C125="S",VTOTAL1,IF($C125=0,0,ROUND(SomaAgrup,15-13*#REF!)))</f>
        <v>#VALUE!</v>
      </c>
      <c r="Y125" s="0" t="e">
        <f aca="false">IF(AND($C125="S",$X125&gt;0),IF(ISBLANK(#REF!),"RA",LEFT(#REF!,2)),"")</f>
        <v>#VALUE!</v>
      </c>
      <c r="Z125" s="50" t="e">
        <f aca="true">IF($C125="S",IF($Y125="CP",$X125,IF($Y125="RA",(($X125)*[1]QCI!$AA$3),0)),SomaAgrup)</f>
        <v>#VALUE!</v>
      </c>
      <c r="AA125" s="51" t="e">
        <f aca="true">IF($C125="S",IF($Y125="OU",ROUND($X125,2),0),SomaAgrup)</f>
        <v>#VALUE!</v>
      </c>
    </row>
    <row r="126" customFormat="false" ht="15" hidden="true" customHeight="false" outlineLevel="0" collapsed="false">
      <c r="A126" s="0" t="str">
        <f aca="false">CHOOSE(1+LOG(1+2*(ORÇAMENTO.Nivel="Meta")+4*(ORÇAMENTO.Nivel="Nível 2")+8*(ORÇAMENTO.Nivel="Nível 3")+16*(ORÇAMENTO.Nivel="Nível 4")+32*(ORÇAMENTO.Nivel="Serviço"),2),0,1,2,3,4,"S")</f>
        <v>S</v>
      </c>
      <c r="B126" s="0" t="n">
        <f aca="true">IF(OR(C126="s",C126=0),OFFSET(B126,-1,0),C126)</f>
        <v>2</v>
      </c>
      <c r="C126" s="0" t="str">
        <f aca="true">IF(OFFSET(C126,-1,0)="L",1,IF(OFFSET(C126,-1,0)=1,2,IF(OR(A126="s",A126=0),"S",IF(AND(OFFSET(C126,-1,0)=2,A126=4),3,IF(AND(OR(OFFSET(C126,-1,0)="s",OFFSET(C126,-1,0)=0),A126&lt;&gt;"s",A126&gt;OFFSET(B126,-1,0)),OFFSET(B126,-1,0),A126)))))</f>
        <v>S</v>
      </c>
      <c r="D126" s="0" t="n">
        <f aca="false">IF(OR(C126="S",C126=0),0,IF(ISERROR(K126),J126,SMALL(J126:K126,1)))</f>
        <v>0</v>
      </c>
      <c r="E126" s="0" t="n">
        <f aca="true">IF($C126=1,OFFSET(E126,-1,0)+MAX(1,COUNTIF([1]QCI!$A$13:$A$24,OFFSET([1]ORÇAMENTO!E126,-1,0))),OFFSET(E126,-1,0))</f>
        <v>2</v>
      </c>
      <c r="F126" s="0" t="n">
        <f aca="true">IF($C126=1,0,IF($C126=2,OFFSET(F126,-1,0)+1,OFFSET(F126,-1,0)))</f>
        <v>4</v>
      </c>
      <c r="G126" s="0" t="n">
        <f aca="true">IF(AND($C126&lt;=2,$C126&lt;&gt;0),0,IF($C126=3,OFFSET(G126,-1,0)+1,OFFSET(G126,-1,0)))</f>
        <v>0</v>
      </c>
      <c r="H126" s="0" t="n">
        <f aca="true">IF(AND($C126&lt;=3,$C126&lt;&gt;0),0,IF($C126=4,OFFSET(H126,-1,0)+1,OFFSET(H126,-1,0)))</f>
        <v>0</v>
      </c>
      <c r="I126" s="0" t="e">
        <f aca="true">IF(AND($C126&lt;=4,$C126&lt;&gt;0),0,IF(AND($C126="S",$X126&gt;0),OFFSET(I126,-1,0)+1,OFFSET(I126,-1,0)))</f>
        <v>#VALUE!</v>
      </c>
      <c r="J126" s="0" t="n">
        <f aca="true">IF(OR($C126="S",$C126=0),0,MATCH(0,OFFSET($D126,1,$C126,ROW($C$251)-ROW($C126)),0))</f>
        <v>0</v>
      </c>
      <c r="K126" s="0" t="n">
        <f aca="true">IF(OR($C126="S",$C126=0),0,MATCH(OFFSET($D126,0,$C126)+IF($C126&lt;&gt;1,1,COUNTIF([1]QCI!$A$13:$A$24,[1]ORÇAMENTO!E126)),OFFSET($D126,1,$C126,ROW($C$251)-ROW($C126)),0))</f>
        <v>0</v>
      </c>
      <c r="L126" s="38"/>
      <c r="M126" s="39" t="s">
        <v>7</v>
      </c>
      <c r="N126" s="40" t="str">
        <f aca="false">CHOOSE(1+LOG(1+2*(C126=1)+4*(C126=2)+8*(C126=3)+16*(C126=4)+32*(C126="S"),2),"","Meta","Nível 2","Nível 3","Nível 4","Serviço")</f>
        <v>Serviço</v>
      </c>
      <c r="O126" s="41" t="str">
        <f aca="false">IF(OR($C126=0,$L126=""),"-",CONCATENATE(E126&amp;".",IF(AND($A$5&gt;=2,$C126&gt;=2),F126&amp;".",""),IF(AND($A$5&gt;=3,$C126&gt;=3),G126&amp;".",""),IF(AND($A$5&gt;=4,$C126&gt;=4),H126&amp;".",""),IF($C126="S",I126&amp;".","")))</f>
        <v>-</v>
      </c>
      <c r="P126" s="42" t="s">
        <v>49</v>
      </c>
      <c r="Q126" s="43"/>
      <c r="R126" s="44" t="e">
        <f aca="false">IF($C126="S",REFERENCIA.Descricao,"(digite a descrição aqui)")</f>
        <v>#VALUE!</v>
      </c>
      <c r="S126" s="45" t="e">
        <f aca="false">REFERENCIA.Unidade</f>
        <v>#VALUE!</v>
      </c>
      <c r="T126" s="46" t="n">
        <f aca="true">OFFSET([1]CÁLCULO!H$15,ROW($T126)-ROW(T$15),0)</f>
        <v>0</v>
      </c>
      <c r="U126" s="47"/>
      <c r="V126" s="48" t="s">
        <v>10</v>
      </c>
      <c r="W126" s="46" t="e">
        <f aca="false">IF($C126="S",ROUND(IF(TIPOORCAMENTO="Proposto",ORÇAMENTO.CustoUnitario*(1+#REF!),ORÇAMENTO.PrecoUnitarioLicitado),15-13*#REF!),0)</f>
        <v>#VALUE!</v>
      </c>
      <c r="X126" s="49" t="e">
        <f aca="false">IF($C126="S",VTOTAL1,IF($C126=0,0,ROUND(SomaAgrup,15-13*#REF!)))</f>
        <v>#VALUE!</v>
      </c>
      <c r="Y126" s="0" t="e">
        <f aca="false">IF(AND($C126="S",$X126&gt;0),IF(ISBLANK(#REF!),"RA",LEFT(#REF!,2)),"")</f>
        <v>#VALUE!</v>
      </c>
      <c r="Z126" s="50" t="e">
        <f aca="true">IF($C126="S",IF($Y126="CP",$X126,IF($Y126="RA",(($X126)*[1]QCI!$AA$3),0)),SomaAgrup)</f>
        <v>#VALUE!</v>
      </c>
      <c r="AA126" s="51" t="e">
        <f aca="true">IF($C126="S",IF($Y126="OU",ROUND($X126,2),0),SomaAgrup)</f>
        <v>#VALUE!</v>
      </c>
    </row>
    <row r="127" customFormat="false" ht="15" hidden="true" customHeight="false" outlineLevel="0" collapsed="false">
      <c r="A127" s="0" t="str">
        <f aca="false">CHOOSE(1+LOG(1+2*(ORÇAMENTO.Nivel="Meta")+4*(ORÇAMENTO.Nivel="Nível 2")+8*(ORÇAMENTO.Nivel="Nível 3")+16*(ORÇAMENTO.Nivel="Nível 4")+32*(ORÇAMENTO.Nivel="Serviço"),2),0,1,2,3,4,"S")</f>
        <v>S</v>
      </c>
      <c r="B127" s="0" t="n">
        <f aca="true">IF(OR(C127="s",C127=0),OFFSET(B127,-1,0),C127)</f>
        <v>2</v>
      </c>
      <c r="C127" s="0" t="str">
        <f aca="true">IF(OFFSET(C127,-1,0)="L",1,IF(OFFSET(C127,-1,0)=1,2,IF(OR(A127="s",A127=0),"S",IF(AND(OFFSET(C127,-1,0)=2,A127=4),3,IF(AND(OR(OFFSET(C127,-1,0)="s",OFFSET(C127,-1,0)=0),A127&lt;&gt;"s",A127&gt;OFFSET(B127,-1,0)),OFFSET(B127,-1,0),A127)))))</f>
        <v>S</v>
      </c>
      <c r="D127" s="0" t="n">
        <f aca="false">IF(OR(C127="S",C127=0),0,IF(ISERROR(K127),J127,SMALL(J127:K127,1)))</f>
        <v>0</v>
      </c>
      <c r="E127" s="0" t="n">
        <f aca="true">IF($C127=1,OFFSET(E127,-1,0)+MAX(1,COUNTIF([1]QCI!$A$13:$A$24,OFFSET([1]ORÇAMENTO!E127,-1,0))),OFFSET(E127,-1,0))</f>
        <v>2</v>
      </c>
      <c r="F127" s="0" t="n">
        <f aca="true">IF($C127=1,0,IF($C127=2,OFFSET(F127,-1,0)+1,OFFSET(F127,-1,0)))</f>
        <v>4</v>
      </c>
      <c r="G127" s="0" t="n">
        <f aca="true">IF(AND($C127&lt;=2,$C127&lt;&gt;0),0,IF($C127=3,OFFSET(G127,-1,0)+1,OFFSET(G127,-1,0)))</f>
        <v>0</v>
      </c>
      <c r="H127" s="0" t="n">
        <f aca="true">IF(AND($C127&lt;=3,$C127&lt;&gt;0),0,IF($C127=4,OFFSET(H127,-1,0)+1,OFFSET(H127,-1,0)))</f>
        <v>0</v>
      </c>
      <c r="I127" s="0" t="e">
        <f aca="true">IF(AND($C127&lt;=4,$C127&lt;&gt;0),0,IF(AND($C127="S",$X127&gt;0),OFFSET(I127,-1,0)+1,OFFSET(I127,-1,0)))</f>
        <v>#VALUE!</v>
      </c>
      <c r="J127" s="0" t="n">
        <f aca="true">IF(OR($C127="S",$C127=0),0,MATCH(0,OFFSET($D127,1,$C127,ROW($C$251)-ROW($C127)),0))</f>
        <v>0</v>
      </c>
      <c r="K127" s="0" t="n">
        <f aca="true">IF(OR($C127="S",$C127=0),0,MATCH(OFFSET($D127,0,$C127)+IF($C127&lt;&gt;1,1,COUNTIF([1]QCI!$A$13:$A$24,[1]ORÇAMENTO!E127)),OFFSET($D127,1,$C127,ROW($C$251)-ROW($C127)),0))</f>
        <v>0</v>
      </c>
      <c r="L127" s="38"/>
      <c r="M127" s="39" t="s">
        <v>7</v>
      </c>
      <c r="N127" s="40" t="str">
        <f aca="false">CHOOSE(1+LOG(1+2*(C127=1)+4*(C127=2)+8*(C127=3)+16*(C127=4)+32*(C127="S"),2),"","Meta","Nível 2","Nível 3","Nível 4","Serviço")</f>
        <v>Serviço</v>
      </c>
      <c r="O127" s="41" t="str">
        <f aca="false">IF(OR($C127=0,$L127=""),"-",CONCATENATE(E127&amp;".",IF(AND($A$5&gt;=2,$C127&gt;=2),F127&amp;".",""),IF(AND($A$5&gt;=3,$C127&gt;=3),G127&amp;".",""),IF(AND($A$5&gt;=4,$C127&gt;=4),H127&amp;".",""),IF($C127="S",I127&amp;".","")))</f>
        <v>-</v>
      </c>
      <c r="P127" s="42" t="s">
        <v>49</v>
      </c>
      <c r="Q127" s="43"/>
      <c r="R127" s="44" t="e">
        <f aca="false">IF($C127="S",REFERENCIA.Descricao,"(digite a descrição aqui)")</f>
        <v>#VALUE!</v>
      </c>
      <c r="S127" s="45" t="e">
        <f aca="false">REFERENCIA.Unidade</f>
        <v>#VALUE!</v>
      </c>
      <c r="T127" s="46" t="n">
        <f aca="true">OFFSET([1]CÁLCULO!H$15,ROW($T127)-ROW(T$15),0)</f>
        <v>0</v>
      </c>
      <c r="U127" s="47"/>
      <c r="V127" s="48" t="s">
        <v>10</v>
      </c>
      <c r="W127" s="46" t="e">
        <f aca="false">IF($C127="S",ROUND(IF(TIPOORCAMENTO="Proposto",ORÇAMENTO.CustoUnitario*(1+#REF!),ORÇAMENTO.PrecoUnitarioLicitado),15-13*#REF!),0)</f>
        <v>#VALUE!</v>
      </c>
      <c r="X127" s="49" t="e">
        <f aca="false">IF($C127="S",VTOTAL1,IF($C127=0,0,ROUND(SomaAgrup,15-13*#REF!)))</f>
        <v>#VALUE!</v>
      </c>
      <c r="Y127" s="0" t="e">
        <f aca="false">IF(AND($C127="S",$X127&gt;0),IF(ISBLANK(#REF!),"RA",LEFT(#REF!,2)),"")</f>
        <v>#VALUE!</v>
      </c>
      <c r="Z127" s="50" t="e">
        <f aca="true">IF($C127="S",IF($Y127="CP",$X127,IF($Y127="RA",(($X127)*[1]QCI!$AA$3),0)),SomaAgrup)</f>
        <v>#VALUE!</v>
      </c>
      <c r="AA127" s="51" t="e">
        <f aca="true">IF($C127="S",IF($Y127="OU",ROUND($X127,2),0),SomaAgrup)</f>
        <v>#VALUE!</v>
      </c>
    </row>
    <row r="128" customFormat="false" ht="15" hidden="true" customHeight="false" outlineLevel="0" collapsed="false">
      <c r="A128" s="0" t="str">
        <f aca="false">CHOOSE(1+LOG(1+2*(ORÇAMENTO.Nivel="Meta")+4*(ORÇAMENTO.Nivel="Nível 2")+8*(ORÇAMENTO.Nivel="Nível 3")+16*(ORÇAMENTO.Nivel="Nível 4")+32*(ORÇAMENTO.Nivel="Serviço"),2),0,1,2,3,4,"S")</f>
        <v>S</v>
      </c>
      <c r="B128" s="0" t="n">
        <f aca="true">IF(OR(C128="s",C128=0),OFFSET(B128,-1,0),C128)</f>
        <v>2</v>
      </c>
      <c r="C128" s="0" t="str">
        <f aca="true">IF(OFFSET(C128,-1,0)="L",1,IF(OFFSET(C128,-1,0)=1,2,IF(OR(A128="s",A128=0),"S",IF(AND(OFFSET(C128,-1,0)=2,A128=4),3,IF(AND(OR(OFFSET(C128,-1,0)="s",OFFSET(C128,-1,0)=0),A128&lt;&gt;"s",A128&gt;OFFSET(B128,-1,0)),OFFSET(B128,-1,0),A128)))))</f>
        <v>S</v>
      </c>
      <c r="D128" s="0" t="n">
        <f aca="false">IF(OR(C128="S",C128=0),0,IF(ISERROR(K128),J128,SMALL(J128:K128,1)))</f>
        <v>0</v>
      </c>
      <c r="E128" s="0" t="n">
        <f aca="true">IF($C128=1,OFFSET(E128,-1,0)+MAX(1,COUNTIF([1]QCI!$A$13:$A$24,OFFSET([1]ORÇAMENTO!E128,-1,0))),OFFSET(E128,-1,0))</f>
        <v>2</v>
      </c>
      <c r="F128" s="0" t="n">
        <f aca="true">IF($C128=1,0,IF($C128=2,OFFSET(F128,-1,0)+1,OFFSET(F128,-1,0)))</f>
        <v>4</v>
      </c>
      <c r="G128" s="0" t="n">
        <f aca="true">IF(AND($C128&lt;=2,$C128&lt;&gt;0),0,IF($C128=3,OFFSET(G128,-1,0)+1,OFFSET(G128,-1,0)))</f>
        <v>0</v>
      </c>
      <c r="H128" s="0" t="n">
        <f aca="true">IF(AND($C128&lt;=3,$C128&lt;&gt;0),0,IF($C128=4,OFFSET(H128,-1,0)+1,OFFSET(H128,-1,0)))</f>
        <v>0</v>
      </c>
      <c r="I128" s="0" t="e">
        <f aca="true">IF(AND($C128&lt;=4,$C128&lt;&gt;0),0,IF(AND($C128="S",$X128&gt;0),OFFSET(I128,-1,0)+1,OFFSET(I128,-1,0)))</f>
        <v>#VALUE!</v>
      </c>
      <c r="J128" s="0" t="n">
        <f aca="true">IF(OR($C128="S",$C128=0),0,MATCH(0,OFFSET($D128,1,$C128,ROW($C$251)-ROW($C128)),0))</f>
        <v>0</v>
      </c>
      <c r="K128" s="0" t="n">
        <f aca="true">IF(OR($C128="S",$C128=0),0,MATCH(OFFSET($D128,0,$C128)+IF($C128&lt;&gt;1,1,COUNTIF([1]QCI!$A$13:$A$24,[1]ORÇAMENTO!E128)),OFFSET($D128,1,$C128,ROW($C$251)-ROW($C128)),0))</f>
        <v>0</v>
      </c>
      <c r="L128" s="38"/>
      <c r="M128" s="39" t="s">
        <v>7</v>
      </c>
      <c r="N128" s="40" t="str">
        <f aca="false">CHOOSE(1+LOG(1+2*(C128=1)+4*(C128=2)+8*(C128=3)+16*(C128=4)+32*(C128="S"),2),"","Meta","Nível 2","Nível 3","Nível 4","Serviço")</f>
        <v>Serviço</v>
      </c>
      <c r="O128" s="41" t="str">
        <f aca="false">IF(OR($C128=0,$L128=""),"-",CONCATENATE(E128&amp;".",IF(AND($A$5&gt;=2,$C128&gt;=2),F128&amp;".",""),IF(AND($A$5&gt;=3,$C128&gt;=3),G128&amp;".",""),IF(AND($A$5&gt;=4,$C128&gt;=4),H128&amp;".",""),IF($C128="S",I128&amp;".","")))</f>
        <v>-</v>
      </c>
      <c r="P128" s="42" t="s">
        <v>49</v>
      </c>
      <c r="Q128" s="43"/>
      <c r="R128" s="44" t="e">
        <f aca="false">IF($C128="S",REFERENCIA.Descricao,"(digite a descrição aqui)")</f>
        <v>#VALUE!</v>
      </c>
      <c r="S128" s="45" t="e">
        <f aca="false">REFERENCIA.Unidade</f>
        <v>#VALUE!</v>
      </c>
      <c r="T128" s="46" t="n">
        <f aca="true">OFFSET([1]CÁLCULO!H$15,ROW($T128)-ROW(T$15),0)</f>
        <v>0</v>
      </c>
      <c r="U128" s="47"/>
      <c r="V128" s="48" t="s">
        <v>10</v>
      </c>
      <c r="W128" s="46" t="e">
        <f aca="false">IF($C128="S",ROUND(IF(TIPOORCAMENTO="Proposto",ORÇAMENTO.CustoUnitario*(1+#REF!),ORÇAMENTO.PrecoUnitarioLicitado),15-13*#REF!),0)</f>
        <v>#VALUE!</v>
      </c>
      <c r="X128" s="49" t="e">
        <f aca="false">IF($C128="S",VTOTAL1,IF($C128=0,0,ROUND(SomaAgrup,15-13*#REF!)))</f>
        <v>#VALUE!</v>
      </c>
      <c r="Y128" s="0" t="e">
        <f aca="false">IF(AND($C128="S",$X128&gt;0),IF(ISBLANK(#REF!),"RA",LEFT(#REF!,2)),"")</f>
        <v>#VALUE!</v>
      </c>
      <c r="Z128" s="50" t="e">
        <f aca="true">IF($C128="S",IF($Y128="CP",$X128,IF($Y128="RA",(($X128)*[1]QCI!$AA$3),0)),SomaAgrup)</f>
        <v>#VALUE!</v>
      </c>
      <c r="AA128" s="51" t="e">
        <f aca="true">IF($C128="S",IF($Y128="OU",ROUND($X128,2),0),SomaAgrup)</f>
        <v>#VALUE!</v>
      </c>
    </row>
    <row r="129" customFormat="false" ht="15" hidden="true" customHeight="false" outlineLevel="0" collapsed="false">
      <c r="A129" s="0" t="str">
        <f aca="false">CHOOSE(1+LOG(1+2*(ORÇAMENTO.Nivel="Meta")+4*(ORÇAMENTO.Nivel="Nível 2")+8*(ORÇAMENTO.Nivel="Nível 3")+16*(ORÇAMENTO.Nivel="Nível 4")+32*(ORÇAMENTO.Nivel="Serviço"),2),0,1,2,3,4,"S")</f>
        <v>S</v>
      </c>
      <c r="B129" s="0" t="n">
        <f aca="true">IF(OR(C129="s",C129=0),OFFSET(B129,-1,0),C129)</f>
        <v>2</v>
      </c>
      <c r="C129" s="0" t="str">
        <f aca="true">IF(OFFSET(C129,-1,0)="L",1,IF(OFFSET(C129,-1,0)=1,2,IF(OR(A129="s",A129=0),"S",IF(AND(OFFSET(C129,-1,0)=2,A129=4),3,IF(AND(OR(OFFSET(C129,-1,0)="s",OFFSET(C129,-1,0)=0),A129&lt;&gt;"s",A129&gt;OFFSET(B129,-1,0)),OFFSET(B129,-1,0),A129)))))</f>
        <v>S</v>
      </c>
      <c r="D129" s="0" t="n">
        <f aca="false">IF(OR(C129="S",C129=0),0,IF(ISERROR(K129),J129,SMALL(J129:K129,1)))</f>
        <v>0</v>
      </c>
      <c r="E129" s="0" t="n">
        <f aca="true">IF($C129=1,OFFSET(E129,-1,0)+MAX(1,COUNTIF([1]QCI!$A$13:$A$24,OFFSET([1]ORÇAMENTO!E129,-1,0))),OFFSET(E129,-1,0))</f>
        <v>2</v>
      </c>
      <c r="F129" s="0" t="n">
        <f aca="true">IF($C129=1,0,IF($C129=2,OFFSET(F129,-1,0)+1,OFFSET(F129,-1,0)))</f>
        <v>4</v>
      </c>
      <c r="G129" s="0" t="n">
        <f aca="true">IF(AND($C129&lt;=2,$C129&lt;&gt;0),0,IF($C129=3,OFFSET(G129,-1,0)+1,OFFSET(G129,-1,0)))</f>
        <v>0</v>
      </c>
      <c r="H129" s="0" t="n">
        <f aca="true">IF(AND($C129&lt;=3,$C129&lt;&gt;0),0,IF($C129=4,OFFSET(H129,-1,0)+1,OFFSET(H129,-1,0)))</f>
        <v>0</v>
      </c>
      <c r="I129" s="0" t="e">
        <f aca="true">IF(AND($C129&lt;=4,$C129&lt;&gt;0),0,IF(AND($C129="S",$X129&gt;0),OFFSET(I129,-1,0)+1,OFFSET(I129,-1,0)))</f>
        <v>#VALUE!</v>
      </c>
      <c r="J129" s="0" t="n">
        <f aca="true">IF(OR($C129="S",$C129=0),0,MATCH(0,OFFSET($D129,1,$C129,ROW($C$251)-ROW($C129)),0))</f>
        <v>0</v>
      </c>
      <c r="K129" s="0" t="n">
        <f aca="true">IF(OR($C129="S",$C129=0),0,MATCH(OFFSET($D129,0,$C129)+IF($C129&lt;&gt;1,1,COUNTIF([1]QCI!$A$13:$A$24,[1]ORÇAMENTO!E129)),OFFSET($D129,1,$C129,ROW($C$251)-ROW($C129)),0))</f>
        <v>0</v>
      </c>
      <c r="L129" s="38"/>
      <c r="M129" s="39" t="s">
        <v>7</v>
      </c>
      <c r="N129" s="40" t="str">
        <f aca="false">CHOOSE(1+LOG(1+2*(C129=1)+4*(C129=2)+8*(C129=3)+16*(C129=4)+32*(C129="S"),2),"","Meta","Nível 2","Nível 3","Nível 4","Serviço")</f>
        <v>Serviço</v>
      </c>
      <c r="O129" s="41" t="str">
        <f aca="false">IF(OR($C129=0,$L129=""),"-",CONCATENATE(E129&amp;".",IF(AND($A$5&gt;=2,$C129&gt;=2),F129&amp;".",""),IF(AND($A$5&gt;=3,$C129&gt;=3),G129&amp;".",""),IF(AND($A$5&gt;=4,$C129&gt;=4),H129&amp;".",""),IF($C129="S",I129&amp;".","")))</f>
        <v>-</v>
      </c>
      <c r="P129" s="42" t="s">
        <v>49</v>
      </c>
      <c r="Q129" s="43"/>
      <c r="R129" s="44" t="e">
        <f aca="false">IF($C129="S",REFERENCIA.Descricao,"(digite a descrição aqui)")</f>
        <v>#VALUE!</v>
      </c>
      <c r="S129" s="45" t="e">
        <f aca="false">REFERENCIA.Unidade</f>
        <v>#VALUE!</v>
      </c>
      <c r="T129" s="46" t="n">
        <f aca="true">OFFSET([1]CÁLCULO!H$15,ROW($T129)-ROW(T$15),0)</f>
        <v>0</v>
      </c>
      <c r="U129" s="47"/>
      <c r="V129" s="48" t="s">
        <v>10</v>
      </c>
      <c r="W129" s="46" t="e">
        <f aca="false">IF($C129="S",ROUND(IF(TIPOORCAMENTO="Proposto",ORÇAMENTO.CustoUnitario*(1+#REF!),ORÇAMENTO.PrecoUnitarioLicitado),15-13*#REF!),0)</f>
        <v>#VALUE!</v>
      </c>
      <c r="X129" s="49" t="e">
        <f aca="false">IF($C129="S",VTOTAL1,IF($C129=0,0,ROUND(SomaAgrup,15-13*#REF!)))</f>
        <v>#VALUE!</v>
      </c>
      <c r="Y129" s="0" t="e">
        <f aca="false">IF(AND($C129="S",$X129&gt;0),IF(ISBLANK(#REF!),"RA",LEFT(#REF!,2)),"")</f>
        <v>#VALUE!</v>
      </c>
      <c r="Z129" s="50" t="e">
        <f aca="true">IF($C129="S",IF($Y129="CP",$X129,IF($Y129="RA",(($X129)*[1]QCI!$AA$3),0)),SomaAgrup)</f>
        <v>#VALUE!</v>
      </c>
      <c r="AA129" s="51" t="e">
        <f aca="true">IF($C129="S",IF($Y129="OU",ROUND($X129,2),0),SomaAgrup)</f>
        <v>#VALUE!</v>
      </c>
    </row>
    <row r="130" customFormat="false" ht="15" hidden="true" customHeight="false" outlineLevel="0" collapsed="false">
      <c r="A130" s="0" t="str">
        <f aca="false">CHOOSE(1+LOG(1+2*(ORÇAMENTO.Nivel="Meta")+4*(ORÇAMENTO.Nivel="Nível 2")+8*(ORÇAMENTO.Nivel="Nível 3")+16*(ORÇAMENTO.Nivel="Nível 4")+32*(ORÇAMENTO.Nivel="Serviço"),2),0,1,2,3,4,"S")</f>
        <v>S</v>
      </c>
      <c r="B130" s="0" t="n">
        <f aca="true">IF(OR(C130="s",C130=0),OFFSET(B130,-1,0),C130)</f>
        <v>2</v>
      </c>
      <c r="C130" s="0" t="str">
        <f aca="true">IF(OFFSET(C130,-1,0)="L",1,IF(OFFSET(C130,-1,0)=1,2,IF(OR(A130="s",A130=0),"S",IF(AND(OFFSET(C130,-1,0)=2,A130=4),3,IF(AND(OR(OFFSET(C130,-1,0)="s",OFFSET(C130,-1,0)=0),A130&lt;&gt;"s",A130&gt;OFFSET(B130,-1,0)),OFFSET(B130,-1,0),A130)))))</f>
        <v>S</v>
      </c>
      <c r="D130" s="0" t="n">
        <f aca="false">IF(OR(C130="S",C130=0),0,IF(ISERROR(K130),J130,SMALL(J130:K130,1)))</f>
        <v>0</v>
      </c>
      <c r="E130" s="0" t="n">
        <f aca="true">IF($C130=1,OFFSET(E130,-1,0)+MAX(1,COUNTIF([1]QCI!$A$13:$A$24,OFFSET([1]ORÇAMENTO!E130,-1,0))),OFFSET(E130,-1,0))</f>
        <v>2</v>
      </c>
      <c r="F130" s="0" t="n">
        <f aca="true">IF($C130=1,0,IF($C130=2,OFFSET(F130,-1,0)+1,OFFSET(F130,-1,0)))</f>
        <v>4</v>
      </c>
      <c r="G130" s="0" t="n">
        <f aca="true">IF(AND($C130&lt;=2,$C130&lt;&gt;0),0,IF($C130=3,OFFSET(G130,-1,0)+1,OFFSET(G130,-1,0)))</f>
        <v>0</v>
      </c>
      <c r="H130" s="0" t="n">
        <f aca="true">IF(AND($C130&lt;=3,$C130&lt;&gt;0),0,IF($C130=4,OFFSET(H130,-1,0)+1,OFFSET(H130,-1,0)))</f>
        <v>0</v>
      </c>
      <c r="I130" s="0" t="e">
        <f aca="true">IF(AND($C130&lt;=4,$C130&lt;&gt;0),0,IF(AND($C130="S",$X130&gt;0),OFFSET(I130,-1,0)+1,OFFSET(I130,-1,0)))</f>
        <v>#VALUE!</v>
      </c>
      <c r="J130" s="0" t="n">
        <f aca="true">IF(OR($C130="S",$C130=0),0,MATCH(0,OFFSET($D130,1,$C130,ROW($C$251)-ROW($C130)),0))</f>
        <v>0</v>
      </c>
      <c r="K130" s="0" t="n">
        <f aca="true">IF(OR($C130="S",$C130=0),0,MATCH(OFFSET($D130,0,$C130)+IF($C130&lt;&gt;1,1,COUNTIF([1]QCI!$A$13:$A$24,[1]ORÇAMENTO!E130)),OFFSET($D130,1,$C130,ROW($C$251)-ROW($C130)),0))</f>
        <v>0</v>
      </c>
      <c r="L130" s="38"/>
      <c r="M130" s="39" t="s">
        <v>7</v>
      </c>
      <c r="N130" s="40" t="str">
        <f aca="false">CHOOSE(1+LOG(1+2*(C130=1)+4*(C130=2)+8*(C130=3)+16*(C130=4)+32*(C130="S"),2),"","Meta","Nível 2","Nível 3","Nível 4","Serviço")</f>
        <v>Serviço</v>
      </c>
      <c r="O130" s="41" t="str">
        <f aca="false">IF(OR($C130=0,$L130=""),"-",CONCATENATE(E130&amp;".",IF(AND($A$5&gt;=2,$C130&gt;=2),F130&amp;".",""),IF(AND($A$5&gt;=3,$C130&gt;=3),G130&amp;".",""),IF(AND($A$5&gt;=4,$C130&gt;=4),H130&amp;".",""),IF($C130="S",I130&amp;".","")))</f>
        <v>-</v>
      </c>
      <c r="P130" s="42" t="s">
        <v>49</v>
      </c>
      <c r="Q130" s="43"/>
      <c r="R130" s="44" t="e">
        <f aca="false">IF($C130="S",REFERENCIA.Descricao,"(digite a descrição aqui)")</f>
        <v>#VALUE!</v>
      </c>
      <c r="S130" s="45" t="e">
        <f aca="false">REFERENCIA.Unidade</f>
        <v>#VALUE!</v>
      </c>
      <c r="T130" s="46" t="n">
        <f aca="true">OFFSET([1]CÁLCULO!H$15,ROW($T130)-ROW(T$15),0)</f>
        <v>0</v>
      </c>
      <c r="U130" s="47"/>
      <c r="V130" s="48" t="s">
        <v>10</v>
      </c>
      <c r="W130" s="46" t="e">
        <f aca="false">IF($C130="S",ROUND(IF(TIPOORCAMENTO="Proposto",ORÇAMENTO.CustoUnitario*(1+#REF!),ORÇAMENTO.PrecoUnitarioLicitado),15-13*#REF!),0)</f>
        <v>#VALUE!</v>
      </c>
      <c r="X130" s="49" t="e">
        <f aca="false">IF($C130="S",VTOTAL1,IF($C130=0,0,ROUND(SomaAgrup,15-13*#REF!)))</f>
        <v>#VALUE!</v>
      </c>
      <c r="Y130" s="0" t="e">
        <f aca="false">IF(AND($C130="S",$X130&gt;0),IF(ISBLANK(#REF!),"RA",LEFT(#REF!,2)),"")</f>
        <v>#VALUE!</v>
      </c>
      <c r="Z130" s="50" t="e">
        <f aca="true">IF($C130="S",IF($Y130="CP",$X130,IF($Y130="RA",(($X130)*[1]QCI!$AA$3),0)),SomaAgrup)</f>
        <v>#VALUE!</v>
      </c>
      <c r="AA130" s="51" t="e">
        <f aca="true">IF($C130="S",IF($Y130="OU",ROUND($X130,2),0),SomaAgrup)</f>
        <v>#VALUE!</v>
      </c>
    </row>
    <row r="131" customFormat="false" ht="15" hidden="true" customHeight="false" outlineLevel="0" collapsed="false">
      <c r="A131" s="0" t="str">
        <f aca="false">CHOOSE(1+LOG(1+2*(ORÇAMENTO.Nivel="Meta")+4*(ORÇAMENTO.Nivel="Nível 2")+8*(ORÇAMENTO.Nivel="Nível 3")+16*(ORÇAMENTO.Nivel="Nível 4")+32*(ORÇAMENTO.Nivel="Serviço"),2),0,1,2,3,4,"S")</f>
        <v>S</v>
      </c>
      <c r="B131" s="0" t="n">
        <f aca="true">IF(OR(C131="s",C131=0),OFFSET(B131,-1,0),C131)</f>
        <v>2</v>
      </c>
      <c r="C131" s="0" t="str">
        <f aca="true">IF(OFFSET(C131,-1,0)="L",1,IF(OFFSET(C131,-1,0)=1,2,IF(OR(A131="s",A131=0),"S",IF(AND(OFFSET(C131,-1,0)=2,A131=4),3,IF(AND(OR(OFFSET(C131,-1,0)="s",OFFSET(C131,-1,0)=0),A131&lt;&gt;"s",A131&gt;OFFSET(B131,-1,0)),OFFSET(B131,-1,0),A131)))))</f>
        <v>S</v>
      </c>
      <c r="D131" s="0" t="n">
        <f aca="false">IF(OR(C131="S",C131=0),0,IF(ISERROR(K131),J131,SMALL(J131:K131,1)))</f>
        <v>0</v>
      </c>
      <c r="E131" s="0" t="n">
        <f aca="true">IF($C131=1,OFFSET(E131,-1,0)+MAX(1,COUNTIF([1]QCI!$A$13:$A$24,OFFSET([1]ORÇAMENTO!E131,-1,0))),OFFSET(E131,-1,0))</f>
        <v>2</v>
      </c>
      <c r="F131" s="0" t="n">
        <f aca="true">IF($C131=1,0,IF($C131=2,OFFSET(F131,-1,0)+1,OFFSET(F131,-1,0)))</f>
        <v>4</v>
      </c>
      <c r="G131" s="0" t="n">
        <f aca="true">IF(AND($C131&lt;=2,$C131&lt;&gt;0),0,IF($C131=3,OFFSET(G131,-1,0)+1,OFFSET(G131,-1,0)))</f>
        <v>0</v>
      </c>
      <c r="H131" s="0" t="n">
        <f aca="true">IF(AND($C131&lt;=3,$C131&lt;&gt;0),0,IF($C131=4,OFFSET(H131,-1,0)+1,OFFSET(H131,-1,0)))</f>
        <v>0</v>
      </c>
      <c r="I131" s="0" t="e">
        <f aca="true">IF(AND($C131&lt;=4,$C131&lt;&gt;0),0,IF(AND($C131="S",$X131&gt;0),OFFSET(I131,-1,0)+1,OFFSET(I131,-1,0)))</f>
        <v>#VALUE!</v>
      </c>
      <c r="J131" s="0" t="n">
        <f aca="true">IF(OR($C131="S",$C131=0),0,MATCH(0,OFFSET($D131,1,$C131,ROW($C$251)-ROW($C131)),0))</f>
        <v>0</v>
      </c>
      <c r="K131" s="0" t="n">
        <f aca="true">IF(OR($C131="S",$C131=0),0,MATCH(OFFSET($D131,0,$C131)+IF($C131&lt;&gt;1,1,COUNTIF([1]QCI!$A$13:$A$24,[1]ORÇAMENTO!E131)),OFFSET($D131,1,$C131,ROW($C$251)-ROW($C131)),0))</f>
        <v>0</v>
      </c>
      <c r="L131" s="38"/>
      <c r="M131" s="39" t="s">
        <v>7</v>
      </c>
      <c r="N131" s="40" t="str">
        <f aca="false">CHOOSE(1+LOG(1+2*(C131=1)+4*(C131=2)+8*(C131=3)+16*(C131=4)+32*(C131="S"),2),"","Meta","Nível 2","Nível 3","Nível 4","Serviço")</f>
        <v>Serviço</v>
      </c>
      <c r="O131" s="41" t="str">
        <f aca="false">IF(OR($C131=0,$L131=""),"-",CONCATENATE(E131&amp;".",IF(AND($A$5&gt;=2,$C131&gt;=2),F131&amp;".",""),IF(AND($A$5&gt;=3,$C131&gt;=3),G131&amp;".",""),IF(AND($A$5&gt;=4,$C131&gt;=4),H131&amp;".",""),IF($C131="S",I131&amp;".","")))</f>
        <v>-</v>
      </c>
      <c r="P131" s="42" t="s">
        <v>49</v>
      </c>
      <c r="Q131" s="43"/>
      <c r="R131" s="44" t="e">
        <f aca="false">IF($C131="S",REFERENCIA.Descricao,"(digite a descrição aqui)")</f>
        <v>#VALUE!</v>
      </c>
      <c r="S131" s="45" t="e">
        <f aca="false">REFERENCIA.Unidade</f>
        <v>#VALUE!</v>
      </c>
      <c r="T131" s="46" t="n">
        <f aca="true">OFFSET([1]CÁLCULO!H$15,ROW($T131)-ROW(T$15),0)</f>
        <v>0</v>
      </c>
      <c r="U131" s="47"/>
      <c r="V131" s="48" t="s">
        <v>10</v>
      </c>
      <c r="W131" s="46" t="e">
        <f aca="false">IF($C131="S",ROUND(IF(TIPOORCAMENTO="Proposto",ORÇAMENTO.CustoUnitario*(1+#REF!),ORÇAMENTO.PrecoUnitarioLicitado),15-13*#REF!),0)</f>
        <v>#VALUE!</v>
      </c>
      <c r="X131" s="49" t="e">
        <f aca="false">IF($C131="S",VTOTAL1,IF($C131=0,0,ROUND(SomaAgrup,15-13*#REF!)))</f>
        <v>#VALUE!</v>
      </c>
      <c r="Y131" s="0" t="e">
        <f aca="false">IF(AND($C131="S",$X131&gt;0),IF(ISBLANK(#REF!),"RA",LEFT(#REF!,2)),"")</f>
        <v>#VALUE!</v>
      </c>
      <c r="Z131" s="50" t="e">
        <f aca="true">IF($C131="S",IF($Y131="CP",$X131,IF($Y131="RA",(($X131)*[1]QCI!$AA$3),0)),SomaAgrup)</f>
        <v>#VALUE!</v>
      </c>
      <c r="AA131" s="51" t="e">
        <f aca="true">IF($C131="S",IF($Y131="OU",ROUND($X131,2),0),SomaAgrup)</f>
        <v>#VALUE!</v>
      </c>
    </row>
    <row r="132" customFormat="false" ht="15" hidden="true" customHeight="false" outlineLevel="0" collapsed="false">
      <c r="A132" s="0" t="str">
        <f aca="false">CHOOSE(1+LOG(1+2*(ORÇAMENTO.Nivel="Meta")+4*(ORÇAMENTO.Nivel="Nível 2")+8*(ORÇAMENTO.Nivel="Nível 3")+16*(ORÇAMENTO.Nivel="Nível 4")+32*(ORÇAMENTO.Nivel="Serviço"),2),0,1,2,3,4,"S")</f>
        <v>S</v>
      </c>
      <c r="B132" s="0" t="n">
        <f aca="true">IF(OR(C132="s",C132=0),OFFSET(B132,-1,0),C132)</f>
        <v>2</v>
      </c>
      <c r="C132" s="0" t="str">
        <f aca="true">IF(OFFSET(C132,-1,0)="L",1,IF(OFFSET(C132,-1,0)=1,2,IF(OR(A132="s",A132=0),"S",IF(AND(OFFSET(C132,-1,0)=2,A132=4),3,IF(AND(OR(OFFSET(C132,-1,0)="s",OFFSET(C132,-1,0)=0),A132&lt;&gt;"s",A132&gt;OFFSET(B132,-1,0)),OFFSET(B132,-1,0),A132)))))</f>
        <v>S</v>
      </c>
      <c r="D132" s="0" t="n">
        <f aca="false">IF(OR(C132="S",C132=0),0,IF(ISERROR(K132),J132,SMALL(J132:K132,1)))</f>
        <v>0</v>
      </c>
      <c r="E132" s="0" t="n">
        <f aca="true">IF($C132=1,OFFSET(E132,-1,0)+MAX(1,COUNTIF([1]QCI!$A$13:$A$24,OFFSET([1]ORÇAMENTO!E132,-1,0))),OFFSET(E132,-1,0))</f>
        <v>2</v>
      </c>
      <c r="F132" s="0" t="n">
        <f aca="true">IF($C132=1,0,IF($C132=2,OFFSET(F132,-1,0)+1,OFFSET(F132,-1,0)))</f>
        <v>4</v>
      </c>
      <c r="G132" s="0" t="n">
        <f aca="true">IF(AND($C132&lt;=2,$C132&lt;&gt;0),0,IF($C132=3,OFFSET(G132,-1,0)+1,OFFSET(G132,-1,0)))</f>
        <v>0</v>
      </c>
      <c r="H132" s="0" t="n">
        <f aca="true">IF(AND($C132&lt;=3,$C132&lt;&gt;0),0,IF($C132=4,OFFSET(H132,-1,0)+1,OFFSET(H132,-1,0)))</f>
        <v>0</v>
      </c>
      <c r="I132" s="0" t="e">
        <f aca="true">IF(AND($C132&lt;=4,$C132&lt;&gt;0),0,IF(AND($C132="S",$X132&gt;0),OFFSET(I132,-1,0)+1,OFFSET(I132,-1,0)))</f>
        <v>#VALUE!</v>
      </c>
      <c r="J132" s="0" t="n">
        <f aca="true">IF(OR($C132="S",$C132=0),0,MATCH(0,OFFSET($D132,1,$C132,ROW($C$251)-ROW($C132)),0))</f>
        <v>0</v>
      </c>
      <c r="K132" s="0" t="n">
        <f aca="true">IF(OR($C132="S",$C132=0),0,MATCH(OFFSET($D132,0,$C132)+IF($C132&lt;&gt;1,1,COUNTIF([1]QCI!$A$13:$A$24,[1]ORÇAMENTO!E132)),OFFSET($D132,1,$C132,ROW($C$251)-ROW($C132)),0))</f>
        <v>0</v>
      </c>
      <c r="L132" s="38"/>
      <c r="M132" s="39" t="s">
        <v>7</v>
      </c>
      <c r="N132" s="40" t="str">
        <f aca="false">CHOOSE(1+LOG(1+2*(C132=1)+4*(C132=2)+8*(C132=3)+16*(C132=4)+32*(C132="S"),2),"","Meta","Nível 2","Nível 3","Nível 4","Serviço")</f>
        <v>Serviço</v>
      </c>
      <c r="O132" s="41" t="str">
        <f aca="false">IF(OR($C132=0,$L132=""),"-",CONCATENATE(E132&amp;".",IF(AND($A$5&gt;=2,$C132&gt;=2),F132&amp;".",""),IF(AND($A$5&gt;=3,$C132&gt;=3),G132&amp;".",""),IF(AND($A$5&gt;=4,$C132&gt;=4),H132&amp;".",""),IF($C132="S",I132&amp;".","")))</f>
        <v>-</v>
      </c>
      <c r="P132" s="42" t="s">
        <v>49</v>
      </c>
      <c r="Q132" s="43"/>
      <c r="R132" s="44" t="e">
        <f aca="false">IF($C132="S",REFERENCIA.Descricao,"(digite a descrição aqui)")</f>
        <v>#VALUE!</v>
      </c>
      <c r="S132" s="45" t="e">
        <f aca="false">REFERENCIA.Unidade</f>
        <v>#VALUE!</v>
      </c>
      <c r="T132" s="46" t="n">
        <f aca="true">OFFSET([1]CÁLCULO!H$15,ROW($T132)-ROW(T$15),0)</f>
        <v>0</v>
      </c>
      <c r="U132" s="47"/>
      <c r="V132" s="48" t="s">
        <v>10</v>
      </c>
      <c r="W132" s="46" t="e">
        <f aca="false">IF($C132="S",ROUND(IF(TIPOORCAMENTO="Proposto",ORÇAMENTO.CustoUnitario*(1+#REF!),ORÇAMENTO.PrecoUnitarioLicitado),15-13*#REF!),0)</f>
        <v>#VALUE!</v>
      </c>
      <c r="X132" s="49" t="e">
        <f aca="false">IF($C132="S",VTOTAL1,IF($C132=0,0,ROUND(SomaAgrup,15-13*#REF!)))</f>
        <v>#VALUE!</v>
      </c>
      <c r="Y132" s="0" t="e">
        <f aca="false">IF(AND($C132="S",$X132&gt;0),IF(ISBLANK(#REF!),"RA",LEFT(#REF!,2)),"")</f>
        <v>#VALUE!</v>
      </c>
      <c r="Z132" s="50" t="e">
        <f aca="true">IF($C132="S",IF($Y132="CP",$X132,IF($Y132="RA",(($X132)*[1]QCI!$AA$3),0)),SomaAgrup)</f>
        <v>#VALUE!</v>
      </c>
      <c r="AA132" s="51" t="e">
        <f aca="true">IF($C132="S",IF($Y132="OU",ROUND($X132,2),0),SomaAgrup)</f>
        <v>#VALUE!</v>
      </c>
    </row>
    <row r="133" customFormat="false" ht="15" hidden="true" customHeight="false" outlineLevel="0" collapsed="false">
      <c r="A133" s="0" t="str">
        <f aca="false">CHOOSE(1+LOG(1+2*(ORÇAMENTO.Nivel="Meta")+4*(ORÇAMENTO.Nivel="Nível 2")+8*(ORÇAMENTO.Nivel="Nível 3")+16*(ORÇAMENTO.Nivel="Nível 4")+32*(ORÇAMENTO.Nivel="Serviço"),2),0,1,2,3,4,"S")</f>
        <v>S</v>
      </c>
      <c r="B133" s="0" t="n">
        <f aca="true">IF(OR(C133="s",C133=0),OFFSET(B133,-1,0),C133)</f>
        <v>2</v>
      </c>
      <c r="C133" s="0" t="str">
        <f aca="true">IF(OFFSET(C133,-1,0)="L",1,IF(OFFSET(C133,-1,0)=1,2,IF(OR(A133="s",A133=0),"S",IF(AND(OFFSET(C133,-1,0)=2,A133=4),3,IF(AND(OR(OFFSET(C133,-1,0)="s",OFFSET(C133,-1,0)=0),A133&lt;&gt;"s",A133&gt;OFFSET(B133,-1,0)),OFFSET(B133,-1,0),A133)))))</f>
        <v>S</v>
      </c>
      <c r="D133" s="0" t="n">
        <f aca="false">IF(OR(C133="S",C133=0),0,IF(ISERROR(K133),J133,SMALL(J133:K133,1)))</f>
        <v>0</v>
      </c>
      <c r="E133" s="0" t="n">
        <f aca="true">IF($C133=1,OFFSET(E133,-1,0)+MAX(1,COUNTIF([1]QCI!$A$13:$A$24,OFFSET([1]ORÇAMENTO!E133,-1,0))),OFFSET(E133,-1,0))</f>
        <v>2</v>
      </c>
      <c r="F133" s="0" t="n">
        <f aca="true">IF($C133=1,0,IF($C133=2,OFFSET(F133,-1,0)+1,OFFSET(F133,-1,0)))</f>
        <v>4</v>
      </c>
      <c r="G133" s="0" t="n">
        <f aca="true">IF(AND($C133&lt;=2,$C133&lt;&gt;0),0,IF($C133=3,OFFSET(G133,-1,0)+1,OFFSET(G133,-1,0)))</f>
        <v>0</v>
      </c>
      <c r="H133" s="0" t="n">
        <f aca="true">IF(AND($C133&lt;=3,$C133&lt;&gt;0),0,IF($C133=4,OFFSET(H133,-1,0)+1,OFFSET(H133,-1,0)))</f>
        <v>0</v>
      </c>
      <c r="I133" s="0" t="e">
        <f aca="true">IF(AND($C133&lt;=4,$C133&lt;&gt;0),0,IF(AND($C133="S",$X133&gt;0),OFFSET(I133,-1,0)+1,OFFSET(I133,-1,0)))</f>
        <v>#VALUE!</v>
      </c>
      <c r="J133" s="0" t="n">
        <f aca="true">IF(OR($C133="S",$C133=0),0,MATCH(0,OFFSET($D133,1,$C133,ROW($C$251)-ROW($C133)),0))</f>
        <v>0</v>
      </c>
      <c r="K133" s="0" t="n">
        <f aca="true">IF(OR($C133="S",$C133=0),0,MATCH(OFFSET($D133,0,$C133)+IF($C133&lt;&gt;1,1,COUNTIF([1]QCI!$A$13:$A$24,[1]ORÇAMENTO!E133)),OFFSET($D133,1,$C133,ROW($C$251)-ROW($C133)),0))</f>
        <v>0</v>
      </c>
      <c r="L133" s="38"/>
      <c r="M133" s="39" t="s">
        <v>7</v>
      </c>
      <c r="N133" s="40" t="str">
        <f aca="false">CHOOSE(1+LOG(1+2*(C133=1)+4*(C133=2)+8*(C133=3)+16*(C133=4)+32*(C133="S"),2),"","Meta","Nível 2","Nível 3","Nível 4","Serviço")</f>
        <v>Serviço</v>
      </c>
      <c r="O133" s="41" t="str">
        <f aca="false">IF(OR($C133=0,$L133=""),"-",CONCATENATE(E133&amp;".",IF(AND($A$5&gt;=2,$C133&gt;=2),F133&amp;".",""),IF(AND($A$5&gt;=3,$C133&gt;=3),G133&amp;".",""),IF(AND($A$5&gt;=4,$C133&gt;=4),H133&amp;".",""),IF($C133="S",I133&amp;".","")))</f>
        <v>-</v>
      </c>
      <c r="P133" s="42" t="s">
        <v>49</v>
      </c>
      <c r="Q133" s="43"/>
      <c r="R133" s="44" t="e">
        <f aca="false">IF($C133="S",REFERENCIA.Descricao,"(digite a descrição aqui)")</f>
        <v>#VALUE!</v>
      </c>
      <c r="S133" s="45" t="e">
        <f aca="false">REFERENCIA.Unidade</f>
        <v>#VALUE!</v>
      </c>
      <c r="T133" s="46" t="n">
        <f aca="true">OFFSET([1]CÁLCULO!H$15,ROW($T133)-ROW(T$15),0)</f>
        <v>0</v>
      </c>
      <c r="U133" s="47"/>
      <c r="V133" s="48" t="s">
        <v>10</v>
      </c>
      <c r="W133" s="46" t="e">
        <f aca="false">IF($C133="S",ROUND(IF(TIPOORCAMENTO="Proposto",ORÇAMENTO.CustoUnitario*(1+#REF!),ORÇAMENTO.PrecoUnitarioLicitado),15-13*#REF!),0)</f>
        <v>#VALUE!</v>
      </c>
      <c r="X133" s="49" t="e">
        <f aca="false">IF($C133="S",VTOTAL1,IF($C133=0,0,ROUND(SomaAgrup,15-13*#REF!)))</f>
        <v>#VALUE!</v>
      </c>
      <c r="Y133" s="0" t="e">
        <f aca="false">IF(AND($C133="S",$X133&gt;0),IF(ISBLANK(#REF!),"RA",LEFT(#REF!,2)),"")</f>
        <v>#VALUE!</v>
      </c>
      <c r="Z133" s="50" t="e">
        <f aca="true">IF($C133="S",IF($Y133="CP",$X133,IF($Y133="RA",(($X133)*[1]QCI!$AA$3),0)),SomaAgrup)</f>
        <v>#VALUE!</v>
      </c>
      <c r="AA133" s="51" t="e">
        <f aca="true">IF($C133="S",IF($Y133="OU",ROUND($X133,2),0),SomaAgrup)</f>
        <v>#VALUE!</v>
      </c>
    </row>
    <row r="134" customFormat="false" ht="15" hidden="true" customHeight="false" outlineLevel="0" collapsed="false">
      <c r="A134" s="0" t="str">
        <f aca="false">CHOOSE(1+LOG(1+2*(ORÇAMENTO.Nivel="Meta")+4*(ORÇAMENTO.Nivel="Nível 2")+8*(ORÇAMENTO.Nivel="Nível 3")+16*(ORÇAMENTO.Nivel="Nível 4")+32*(ORÇAMENTO.Nivel="Serviço"),2),0,1,2,3,4,"S")</f>
        <v>S</v>
      </c>
      <c r="B134" s="0" t="n">
        <f aca="true">IF(OR(C134="s",C134=0),OFFSET(B134,-1,0),C134)</f>
        <v>2</v>
      </c>
      <c r="C134" s="0" t="str">
        <f aca="true">IF(OFFSET(C134,-1,0)="L",1,IF(OFFSET(C134,-1,0)=1,2,IF(OR(A134="s",A134=0),"S",IF(AND(OFFSET(C134,-1,0)=2,A134=4),3,IF(AND(OR(OFFSET(C134,-1,0)="s",OFFSET(C134,-1,0)=0),A134&lt;&gt;"s",A134&gt;OFFSET(B134,-1,0)),OFFSET(B134,-1,0),A134)))))</f>
        <v>S</v>
      </c>
      <c r="D134" s="0" t="n">
        <f aca="false">IF(OR(C134="S",C134=0),0,IF(ISERROR(K134),J134,SMALL(J134:K134,1)))</f>
        <v>0</v>
      </c>
      <c r="E134" s="0" t="n">
        <f aca="true">IF($C134=1,OFFSET(E134,-1,0)+MAX(1,COUNTIF([1]QCI!$A$13:$A$24,OFFSET([1]ORÇAMENTO!E134,-1,0))),OFFSET(E134,-1,0))</f>
        <v>2</v>
      </c>
      <c r="F134" s="0" t="n">
        <f aca="true">IF($C134=1,0,IF($C134=2,OFFSET(F134,-1,0)+1,OFFSET(F134,-1,0)))</f>
        <v>4</v>
      </c>
      <c r="G134" s="0" t="n">
        <f aca="true">IF(AND($C134&lt;=2,$C134&lt;&gt;0),0,IF($C134=3,OFFSET(G134,-1,0)+1,OFFSET(G134,-1,0)))</f>
        <v>0</v>
      </c>
      <c r="H134" s="0" t="n">
        <f aca="true">IF(AND($C134&lt;=3,$C134&lt;&gt;0),0,IF($C134=4,OFFSET(H134,-1,0)+1,OFFSET(H134,-1,0)))</f>
        <v>0</v>
      </c>
      <c r="I134" s="0" t="e">
        <f aca="true">IF(AND($C134&lt;=4,$C134&lt;&gt;0),0,IF(AND($C134="S",$X134&gt;0),OFFSET(I134,-1,0)+1,OFFSET(I134,-1,0)))</f>
        <v>#VALUE!</v>
      </c>
      <c r="J134" s="0" t="n">
        <f aca="true">IF(OR($C134="S",$C134=0),0,MATCH(0,OFFSET($D134,1,$C134,ROW($C$251)-ROW($C134)),0))</f>
        <v>0</v>
      </c>
      <c r="K134" s="0" t="n">
        <f aca="true">IF(OR($C134="S",$C134=0),0,MATCH(OFFSET($D134,0,$C134)+IF($C134&lt;&gt;1,1,COUNTIF([1]QCI!$A$13:$A$24,[1]ORÇAMENTO!E134)),OFFSET($D134,1,$C134,ROW($C$251)-ROW($C134)),0))</f>
        <v>0</v>
      </c>
      <c r="L134" s="38"/>
      <c r="M134" s="39" t="s">
        <v>7</v>
      </c>
      <c r="N134" s="40" t="str">
        <f aca="false">CHOOSE(1+LOG(1+2*(C134=1)+4*(C134=2)+8*(C134=3)+16*(C134=4)+32*(C134="S"),2),"","Meta","Nível 2","Nível 3","Nível 4","Serviço")</f>
        <v>Serviço</v>
      </c>
      <c r="O134" s="41" t="str">
        <f aca="false">IF(OR($C134=0,$L134=""),"-",CONCATENATE(E134&amp;".",IF(AND($A$5&gt;=2,$C134&gt;=2),F134&amp;".",""),IF(AND($A$5&gt;=3,$C134&gt;=3),G134&amp;".",""),IF(AND($A$5&gt;=4,$C134&gt;=4),H134&amp;".",""),IF($C134="S",I134&amp;".","")))</f>
        <v>-</v>
      </c>
      <c r="P134" s="42" t="s">
        <v>49</v>
      </c>
      <c r="Q134" s="43"/>
      <c r="R134" s="44" t="e">
        <f aca="false">IF($C134="S",REFERENCIA.Descricao,"(digite a descrição aqui)")</f>
        <v>#VALUE!</v>
      </c>
      <c r="S134" s="45" t="e">
        <f aca="false">REFERENCIA.Unidade</f>
        <v>#VALUE!</v>
      </c>
      <c r="T134" s="46" t="n">
        <f aca="true">OFFSET([1]CÁLCULO!H$15,ROW($T134)-ROW(T$15),0)</f>
        <v>0</v>
      </c>
      <c r="U134" s="47"/>
      <c r="V134" s="48" t="s">
        <v>10</v>
      </c>
      <c r="W134" s="46" t="e">
        <f aca="false">IF($C134="S",ROUND(IF(TIPOORCAMENTO="Proposto",ORÇAMENTO.CustoUnitario*(1+#REF!),ORÇAMENTO.PrecoUnitarioLicitado),15-13*#REF!),0)</f>
        <v>#VALUE!</v>
      </c>
      <c r="X134" s="49" t="e">
        <f aca="false">IF($C134="S",VTOTAL1,IF($C134=0,0,ROUND(SomaAgrup,15-13*#REF!)))</f>
        <v>#VALUE!</v>
      </c>
      <c r="Y134" s="0" t="e">
        <f aca="false">IF(AND($C134="S",$X134&gt;0),IF(ISBLANK(#REF!),"RA",LEFT(#REF!,2)),"")</f>
        <v>#VALUE!</v>
      </c>
      <c r="Z134" s="50" t="e">
        <f aca="true">IF($C134="S",IF($Y134="CP",$X134,IF($Y134="RA",(($X134)*[1]QCI!$AA$3),0)),SomaAgrup)</f>
        <v>#VALUE!</v>
      </c>
      <c r="AA134" s="51" t="e">
        <f aca="true">IF($C134="S",IF($Y134="OU",ROUND($X134,2),0),SomaAgrup)</f>
        <v>#VALUE!</v>
      </c>
    </row>
    <row r="135" customFormat="false" ht="15" hidden="true" customHeight="false" outlineLevel="0" collapsed="false">
      <c r="A135" s="0" t="str">
        <f aca="false">CHOOSE(1+LOG(1+2*(ORÇAMENTO.Nivel="Meta")+4*(ORÇAMENTO.Nivel="Nível 2")+8*(ORÇAMENTO.Nivel="Nível 3")+16*(ORÇAMENTO.Nivel="Nível 4")+32*(ORÇAMENTO.Nivel="Serviço"),2),0,1,2,3,4,"S")</f>
        <v>S</v>
      </c>
      <c r="B135" s="0" t="n">
        <f aca="true">IF(OR(C135="s",C135=0),OFFSET(B135,-1,0),C135)</f>
        <v>2</v>
      </c>
      <c r="C135" s="0" t="str">
        <f aca="true">IF(OFFSET(C135,-1,0)="L",1,IF(OFFSET(C135,-1,0)=1,2,IF(OR(A135="s",A135=0),"S",IF(AND(OFFSET(C135,-1,0)=2,A135=4),3,IF(AND(OR(OFFSET(C135,-1,0)="s",OFFSET(C135,-1,0)=0),A135&lt;&gt;"s",A135&gt;OFFSET(B135,-1,0)),OFFSET(B135,-1,0),A135)))))</f>
        <v>S</v>
      </c>
      <c r="D135" s="0" t="n">
        <f aca="false">IF(OR(C135="S",C135=0),0,IF(ISERROR(K135),J135,SMALL(J135:K135,1)))</f>
        <v>0</v>
      </c>
      <c r="E135" s="0" t="n">
        <f aca="true">IF($C135=1,OFFSET(E135,-1,0)+MAX(1,COUNTIF([1]QCI!$A$13:$A$24,OFFSET([1]ORÇAMENTO!E135,-1,0))),OFFSET(E135,-1,0))</f>
        <v>2</v>
      </c>
      <c r="F135" s="0" t="n">
        <f aca="true">IF($C135=1,0,IF($C135=2,OFFSET(F135,-1,0)+1,OFFSET(F135,-1,0)))</f>
        <v>4</v>
      </c>
      <c r="G135" s="0" t="n">
        <f aca="true">IF(AND($C135&lt;=2,$C135&lt;&gt;0),0,IF($C135=3,OFFSET(G135,-1,0)+1,OFFSET(G135,-1,0)))</f>
        <v>0</v>
      </c>
      <c r="H135" s="0" t="n">
        <f aca="true">IF(AND($C135&lt;=3,$C135&lt;&gt;0),0,IF($C135=4,OFFSET(H135,-1,0)+1,OFFSET(H135,-1,0)))</f>
        <v>0</v>
      </c>
      <c r="I135" s="0" t="e">
        <f aca="true">IF(AND($C135&lt;=4,$C135&lt;&gt;0),0,IF(AND($C135="S",$X135&gt;0),OFFSET(I135,-1,0)+1,OFFSET(I135,-1,0)))</f>
        <v>#VALUE!</v>
      </c>
      <c r="J135" s="0" t="n">
        <f aca="true">IF(OR($C135="S",$C135=0),0,MATCH(0,OFFSET($D135,1,$C135,ROW($C$251)-ROW($C135)),0))</f>
        <v>0</v>
      </c>
      <c r="K135" s="0" t="n">
        <f aca="true">IF(OR($C135="S",$C135=0),0,MATCH(OFFSET($D135,0,$C135)+IF($C135&lt;&gt;1,1,COUNTIF([1]QCI!$A$13:$A$24,[1]ORÇAMENTO!E135)),OFFSET($D135,1,$C135,ROW($C$251)-ROW($C135)),0))</f>
        <v>0</v>
      </c>
      <c r="L135" s="38"/>
      <c r="M135" s="39" t="s">
        <v>7</v>
      </c>
      <c r="N135" s="40" t="str">
        <f aca="false">CHOOSE(1+LOG(1+2*(C135=1)+4*(C135=2)+8*(C135=3)+16*(C135=4)+32*(C135="S"),2),"","Meta","Nível 2","Nível 3","Nível 4","Serviço")</f>
        <v>Serviço</v>
      </c>
      <c r="O135" s="41" t="str">
        <f aca="false">IF(OR($C135=0,$L135=""),"-",CONCATENATE(E135&amp;".",IF(AND($A$5&gt;=2,$C135&gt;=2),F135&amp;".",""),IF(AND($A$5&gt;=3,$C135&gt;=3),G135&amp;".",""),IF(AND($A$5&gt;=4,$C135&gt;=4),H135&amp;".",""),IF($C135="S",I135&amp;".","")))</f>
        <v>-</v>
      </c>
      <c r="P135" s="42" t="s">
        <v>49</v>
      </c>
      <c r="Q135" s="43"/>
      <c r="R135" s="44" t="e">
        <f aca="false">IF($C135="S",REFERENCIA.Descricao,"(digite a descrição aqui)")</f>
        <v>#VALUE!</v>
      </c>
      <c r="S135" s="45" t="e">
        <f aca="false">REFERENCIA.Unidade</f>
        <v>#VALUE!</v>
      </c>
      <c r="T135" s="46" t="n">
        <f aca="true">OFFSET([1]CÁLCULO!H$15,ROW($T135)-ROW(T$15),0)</f>
        <v>0</v>
      </c>
      <c r="U135" s="47"/>
      <c r="V135" s="48" t="s">
        <v>10</v>
      </c>
      <c r="W135" s="46" t="e">
        <f aca="false">IF($C135="S",ROUND(IF(TIPOORCAMENTO="Proposto",ORÇAMENTO.CustoUnitario*(1+#REF!),ORÇAMENTO.PrecoUnitarioLicitado),15-13*#REF!),0)</f>
        <v>#VALUE!</v>
      </c>
      <c r="X135" s="49" t="e">
        <f aca="false">IF($C135="S",VTOTAL1,IF($C135=0,0,ROUND(SomaAgrup,15-13*#REF!)))</f>
        <v>#VALUE!</v>
      </c>
      <c r="Y135" s="0" t="e">
        <f aca="false">IF(AND($C135="S",$X135&gt;0),IF(ISBLANK(#REF!),"RA",LEFT(#REF!,2)),"")</f>
        <v>#VALUE!</v>
      </c>
      <c r="Z135" s="50" t="e">
        <f aca="true">IF($C135="S",IF($Y135="CP",$X135,IF($Y135="RA",(($X135)*[1]QCI!$AA$3),0)),SomaAgrup)</f>
        <v>#VALUE!</v>
      </c>
      <c r="AA135" s="51" t="e">
        <f aca="true">IF($C135="S",IF($Y135="OU",ROUND($X135,2),0),SomaAgrup)</f>
        <v>#VALUE!</v>
      </c>
    </row>
    <row r="136" customFormat="false" ht="15" hidden="true" customHeight="false" outlineLevel="0" collapsed="false">
      <c r="A136" s="0" t="str">
        <f aca="false">CHOOSE(1+LOG(1+2*(ORÇAMENTO.Nivel="Meta")+4*(ORÇAMENTO.Nivel="Nível 2")+8*(ORÇAMENTO.Nivel="Nível 3")+16*(ORÇAMENTO.Nivel="Nível 4")+32*(ORÇAMENTO.Nivel="Serviço"),2),0,1,2,3,4,"S")</f>
        <v>S</v>
      </c>
      <c r="B136" s="0" t="n">
        <f aca="true">IF(OR(C136="s",C136=0),OFFSET(B136,-1,0),C136)</f>
        <v>2</v>
      </c>
      <c r="C136" s="0" t="str">
        <f aca="true">IF(OFFSET(C136,-1,0)="L",1,IF(OFFSET(C136,-1,0)=1,2,IF(OR(A136="s",A136=0),"S",IF(AND(OFFSET(C136,-1,0)=2,A136=4),3,IF(AND(OR(OFFSET(C136,-1,0)="s",OFFSET(C136,-1,0)=0),A136&lt;&gt;"s",A136&gt;OFFSET(B136,-1,0)),OFFSET(B136,-1,0),A136)))))</f>
        <v>S</v>
      </c>
      <c r="D136" s="0" t="n">
        <f aca="false">IF(OR(C136="S",C136=0),0,IF(ISERROR(K136),J136,SMALL(J136:K136,1)))</f>
        <v>0</v>
      </c>
      <c r="E136" s="0" t="n">
        <f aca="true">IF($C136=1,OFFSET(E136,-1,0)+MAX(1,COUNTIF([1]QCI!$A$13:$A$24,OFFSET([1]ORÇAMENTO!E136,-1,0))),OFFSET(E136,-1,0))</f>
        <v>2</v>
      </c>
      <c r="F136" s="0" t="n">
        <f aca="true">IF($C136=1,0,IF($C136=2,OFFSET(F136,-1,0)+1,OFFSET(F136,-1,0)))</f>
        <v>4</v>
      </c>
      <c r="G136" s="0" t="n">
        <f aca="true">IF(AND($C136&lt;=2,$C136&lt;&gt;0),0,IF($C136=3,OFFSET(G136,-1,0)+1,OFFSET(G136,-1,0)))</f>
        <v>0</v>
      </c>
      <c r="H136" s="0" t="n">
        <f aca="true">IF(AND($C136&lt;=3,$C136&lt;&gt;0),0,IF($C136=4,OFFSET(H136,-1,0)+1,OFFSET(H136,-1,0)))</f>
        <v>0</v>
      </c>
      <c r="I136" s="0" t="e">
        <f aca="true">IF(AND($C136&lt;=4,$C136&lt;&gt;0),0,IF(AND($C136="S",$X136&gt;0),OFFSET(I136,-1,0)+1,OFFSET(I136,-1,0)))</f>
        <v>#VALUE!</v>
      </c>
      <c r="J136" s="0" t="n">
        <f aca="true">IF(OR($C136="S",$C136=0),0,MATCH(0,OFFSET($D136,1,$C136,ROW($C$251)-ROW($C136)),0))</f>
        <v>0</v>
      </c>
      <c r="K136" s="0" t="n">
        <f aca="true">IF(OR($C136="S",$C136=0),0,MATCH(OFFSET($D136,0,$C136)+IF($C136&lt;&gt;1,1,COUNTIF([1]QCI!$A$13:$A$24,[1]ORÇAMENTO!E136)),OFFSET($D136,1,$C136,ROW($C$251)-ROW($C136)),0))</f>
        <v>0</v>
      </c>
      <c r="L136" s="38"/>
      <c r="M136" s="39" t="s">
        <v>7</v>
      </c>
      <c r="N136" s="40" t="str">
        <f aca="false">CHOOSE(1+LOG(1+2*(C136=1)+4*(C136=2)+8*(C136=3)+16*(C136=4)+32*(C136="S"),2),"","Meta","Nível 2","Nível 3","Nível 4","Serviço")</f>
        <v>Serviço</v>
      </c>
      <c r="O136" s="41" t="str">
        <f aca="false">IF(OR($C136=0,$L136=""),"-",CONCATENATE(E136&amp;".",IF(AND($A$5&gt;=2,$C136&gt;=2),F136&amp;".",""),IF(AND($A$5&gt;=3,$C136&gt;=3),G136&amp;".",""),IF(AND($A$5&gt;=4,$C136&gt;=4),H136&amp;".",""),IF($C136="S",I136&amp;".","")))</f>
        <v>-</v>
      </c>
      <c r="P136" s="42" t="s">
        <v>49</v>
      </c>
      <c r="Q136" s="43"/>
      <c r="R136" s="44" t="e">
        <f aca="false">IF($C136="S",REFERENCIA.Descricao,"(digite a descrição aqui)")</f>
        <v>#VALUE!</v>
      </c>
      <c r="S136" s="45" t="e">
        <f aca="false">REFERENCIA.Unidade</f>
        <v>#VALUE!</v>
      </c>
      <c r="T136" s="46" t="n">
        <f aca="true">OFFSET([1]CÁLCULO!H$15,ROW($T136)-ROW(T$15),0)</f>
        <v>0</v>
      </c>
      <c r="U136" s="47"/>
      <c r="V136" s="48" t="s">
        <v>10</v>
      </c>
      <c r="W136" s="46" t="e">
        <f aca="false">IF($C136="S",ROUND(IF(TIPOORCAMENTO="Proposto",ORÇAMENTO.CustoUnitario*(1+#REF!),ORÇAMENTO.PrecoUnitarioLicitado),15-13*#REF!),0)</f>
        <v>#VALUE!</v>
      </c>
      <c r="X136" s="49" t="e">
        <f aca="false">IF($C136="S",VTOTAL1,IF($C136=0,0,ROUND(SomaAgrup,15-13*#REF!)))</f>
        <v>#VALUE!</v>
      </c>
      <c r="Y136" s="0" t="e">
        <f aca="false">IF(AND($C136="S",$X136&gt;0),IF(ISBLANK(#REF!),"RA",LEFT(#REF!,2)),"")</f>
        <v>#VALUE!</v>
      </c>
      <c r="Z136" s="50" t="e">
        <f aca="true">IF($C136="S",IF($Y136="CP",$X136,IF($Y136="RA",(($X136)*[1]QCI!$AA$3),0)),SomaAgrup)</f>
        <v>#VALUE!</v>
      </c>
      <c r="AA136" s="51" t="e">
        <f aca="true">IF($C136="S",IF($Y136="OU",ROUND($X136,2),0),SomaAgrup)</f>
        <v>#VALUE!</v>
      </c>
    </row>
    <row r="137" customFormat="false" ht="15" hidden="true" customHeight="false" outlineLevel="0" collapsed="false">
      <c r="A137" s="0" t="str">
        <f aca="false">CHOOSE(1+LOG(1+2*(ORÇAMENTO.Nivel="Meta")+4*(ORÇAMENTO.Nivel="Nível 2")+8*(ORÇAMENTO.Nivel="Nível 3")+16*(ORÇAMENTO.Nivel="Nível 4")+32*(ORÇAMENTO.Nivel="Serviço"),2),0,1,2,3,4,"S")</f>
        <v>S</v>
      </c>
      <c r="B137" s="0" t="n">
        <f aca="true">IF(OR(C137="s",C137=0),OFFSET(B137,-1,0),C137)</f>
        <v>2</v>
      </c>
      <c r="C137" s="0" t="str">
        <f aca="true">IF(OFFSET(C137,-1,0)="L",1,IF(OFFSET(C137,-1,0)=1,2,IF(OR(A137="s",A137=0),"S",IF(AND(OFFSET(C137,-1,0)=2,A137=4),3,IF(AND(OR(OFFSET(C137,-1,0)="s",OFFSET(C137,-1,0)=0),A137&lt;&gt;"s",A137&gt;OFFSET(B137,-1,0)),OFFSET(B137,-1,0),A137)))))</f>
        <v>S</v>
      </c>
      <c r="D137" s="0" t="n">
        <f aca="false">IF(OR(C137="S",C137=0),0,IF(ISERROR(K137),J137,SMALL(J137:K137,1)))</f>
        <v>0</v>
      </c>
      <c r="E137" s="0" t="n">
        <f aca="true">IF($C137=1,OFFSET(E137,-1,0)+MAX(1,COUNTIF([1]QCI!$A$13:$A$24,OFFSET([1]ORÇAMENTO!E137,-1,0))),OFFSET(E137,-1,0))</f>
        <v>2</v>
      </c>
      <c r="F137" s="0" t="n">
        <f aca="true">IF($C137=1,0,IF($C137=2,OFFSET(F137,-1,0)+1,OFFSET(F137,-1,0)))</f>
        <v>4</v>
      </c>
      <c r="G137" s="0" t="n">
        <f aca="true">IF(AND($C137&lt;=2,$C137&lt;&gt;0),0,IF($C137=3,OFFSET(G137,-1,0)+1,OFFSET(G137,-1,0)))</f>
        <v>0</v>
      </c>
      <c r="H137" s="0" t="n">
        <f aca="true">IF(AND($C137&lt;=3,$C137&lt;&gt;0),0,IF($C137=4,OFFSET(H137,-1,0)+1,OFFSET(H137,-1,0)))</f>
        <v>0</v>
      </c>
      <c r="I137" s="0" t="e">
        <f aca="true">IF(AND($C137&lt;=4,$C137&lt;&gt;0),0,IF(AND($C137="S",$X137&gt;0),OFFSET(I137,-1,0)+1,OFFSET(I137,-1,0)))</f>
        <v>#VALUE!</v>
      </c>
      <c r="J137" s="0" t="n">
        <f aca="true">IF(OR($C137="S",$C137=0),0,MATCH(0,OFFSET($D137,1,$C137,ROW($C$251)-ROW($C137)),0))</f>
        <v>0</v>
      </c>
      <c r="K137" s="0" t="n">
        <f aca="true">IF(OR($C137="S",$C137=0),0,MATCH(OFFSET($D137,0,$C137)+IF($C137&lt;&gt;1,1,COUNTIF([1]QCI!$A$13:$A$24,[1]ORÇAMENTO!E137)),OFFSET($D137,1,$C137,ROW($C$251)-ROW($C137)),0))</f>
        <v>0</v>
      </c>
      <c r="L137" s="38"/>
      <c r="M137" s="39" t="s">
        <v>7</v>
      </c>
      <c r="N137" s="40" t="str">
        <f aca="false">CHOOSE(1+LOG(1+2*(C137=1)+4*(C137=2)+8*(C137=3)+16*(C137=4)+32*(C137="S"),2),"","Meta","Nível 2","Nível 3","Nível 4","Serviço")</f>
        <v>Serviço</v>
      </c>
      <c r="O137" s="41" t="str">
        <f aca="false">IF(OR($C137=0,$L137=""),"-",CONCATENATE(E137&amp;".",IF(AND($A$5&gt;=2,$C137&gt;=2),F137&amp;".",""),IF(AND($A$5&gt;=3,$C137&gt;=3),G137&amp;".",""),IF(AND($A$5&gt;=4,$C137&gt;=4),H137&amp;".",""),IF($C137="S",I137&amp;".","")))</f>
        <v>-</v>
      </c>
      <c r="P137" s="42" t="s">
        <v>49</v>
      </c>
      <c r="Q137" s="43"/>
      <c r="R137" s="44" t="e">
        <f aca="false">IF($C137="S",REFERENCIA.Descricao,"(digite a descrição aqui)")</f>
        <v>#VALUE!</v>
      </c>
      <c r="S137" s="45" t="e">
        <f aca="false">REFERENCIA.Unidade</f>
        <v>#VALUE!</v>
      </c>
      <c r="T137" s="46" t="n">
        <f aca="true">OFFSET([1]CÁLCULO!H$15,ROW($T137)-ROW(T$15),0)</f>
        <v>0</v>
      </c>
      <c r="U137" s="47"/>
      <c r="V137" s="48" t="s">
        <v>10</v>
      </c>
      <c r="W137" s="46" t="e">
        <f aca="false">IF($C137="S",ROUND(IF(TIPOORCAMENTO="Proposto",ORÇAMENTO.CustoUnitario*(1+#REF!),ORÇAMENTO.PrecoUnitarioLicitado),15-13*#REF!),0)</f>
        <v>#VALUE!</v>
      </c>
      <c r="X137" s="49" t="e">
        <f aca="false">IF($C137="S",VTOTAL1,IF($C137=0,0,ROUND(SomaAgrup,15-13*#REF!)))</f>
        <v>#VALUE!</v>
      </c>
      <c r="Y137" s="0" t="e">
        <f aca="false">IF(AND($C137="S",$X137&gt;0),IF(ISBLANK(#REF!),"RA",LEFT(#REF!,2)),"")</f>
        <v>#VALUE!</v>
      </c>
      <c r="Z137" s="50" t="e">
        <f aca="true">IF($C137="S",IF($Y137="CP",$X137,IF($Y137="RA",(($X137)*[1]QCI!$AA$3),0)),SomaAgrup)</f>
        <v>#VALUE!</v>
      </c>
      <c r="AA137" s="51" t="e">
        <f aca="true">IF($C137="S",IF($Y137="OU",ROUND($X137,2),0),SomaAgrup)</f>
        <v>#VALUE!</v>
      </c>
    </row>
    <row r="138" customFormat="false" ht="15" hidden="true" customHeight="false" outlineLevel="0" collapsed="false">
      <c r="A138" s="0" t="str">
        <f aca="false">CHOOSE(1+LOG(1+2*(ORÇAMENTO.Nivel="Meta")+4*(ORÇAMENTO.Nivel="Nível 2")+8*(ORÇAMENTO.Nivel="Nível 3")+16*(ORÇAMENTO.Nivel="Nível 4")+32*(ORÇAMENTO.Nivel="Serviço"),2),0,1,2,3,4,"S")</f>
        <v>S</v>
      </c>
      <c r="B138" s="0" t="n">
        <f aca="true">IF(OR(C138="s",C138=0),OFFSET(B138,-1,0),C138)</f>
        <v>2</v>
      </c>
      <c r="C138" s="0" t="str">
        <f aca="true">IF(OFFSET(C138,-1,0)="L",1,IF(OFFSET(C138,-1,0)=1,2,IF(OR(A138="s",A138=0),"S",IF(AND(OFFSET(C138,-1,0)=2,A138=4),3,IF(AND(OR(OFFSET(C138,-1,0)="s",OFFSET(C138,-1,0)=0),A138&lt;&gt;"s",A138&gt;OFFSET(B138,-1,0)),OFFSET(B138,-1,0),A138)))))</f>
        <v>S</v>
      </c>
      <c r="D138" s="0" t="n">
        <f aca="false">IF(OR(C138="S",C138=0),0,IF(ISERROR(K138),J138,SMALL(J138:K138,1)))</f>
        <v>0</v>
      </c>
      <c r="E138" s="0" t="n">
        <f aca="true">IF($C138=1,OFFSET(E138,-1,0)+MAX(1,COUNTIF([1]QCI!$A$13:$A$24,OFFSET([1]ORÇAMENTO!E138,-1,0))),OFFSET(E138,-1,0))</f>
        <v>2</v>
      </c>
      <c r="F138" s="0" t="n">
        <f aca="true">IF($C138=1,0,IF($C138=2,OFFSET(F138,-1,0)+1,OFFSET(F138,-1,0)))</f>
        <v>4</v>
      </c>
      <c r="G138" s="0" t="n">
        <f aca="true">IF(AND($C138&lt;=2,$C138&lt;&gt;0),0,IF($C138=3,OFFSET(G138,-1,0)+1,OFFSET(G138,-1,0)))</f>
        <v>0</v>
      </c>
      <c r="H138" s="0" t="n">
        <f aca="true">IF(AND($C138&lt;=3,$C138&lt;&gt;0),0,IF($C138=4,OFFSET(H138,-1,0)+1,OFFSET(H138,-1,0)))</f>
        <v>0</v>
      </c>
      <c r="I138" s="0" t="e">
        <f aca="true">IF(AND($C138&lt;=4,$C138&lt;&gt;0),0,IF(AND($C138="S",$X138&gt;0),OFFSET(I138,-1,0)+1,OFFSET(I138,-1,0)))</f>
        <v>#VALUE!</v>
      </c>
      <c r="J138" s="0" t="n">
        <f aca="true">IF(OR($C138="S",$C138=0),0,MATCH(0,OFFSET($D138,1,$C138,ROW($C$251)-ROW($C138)),0))</f>
        <v>0</v>
      </c>
      <c r="K138" s="0" t="n">
        <f aca="true">IF(OR($C138="S",$C138=0),0,MATCH(OFFSET($D138,0,$C138)+IF($C138&lt;&gt;1,1,COUNTIF([1]QCI!$A$13:$A$24,[1]ORÇAMENTO!E138)),OFFSET($D138,1,$C138,ROW($C$251)-ROW($C138)),0))</f>
        <v>0</v>
      </c>
      <c r="L138" s="38"/>
      <c r="M138" s="39" t="s">
        <v>7</v>
      </c>
      <c r="N138" s="40" t="str">
        <f aca="false">CHOOSE(1+LOG(1+2*(C138=1)+4*(C138=2)+8*(C138=3)+16*(C138=4)+32*(C138="S"),2),"","Meta","Nível 2","Nível 3","Nível 4","Serviço")</f>
        <v>Serviço</v>
      </c>
      <c r="O138" s="41" t="str">
        <f aca="false">IF(OR($C138=0,$L138=""),"-",CONCATENATE(E138&amp;".",IF(AND($A$5&gt;=2,$C138&gt;=2),F138&amp;".",""),IF(AND($A$5&gt;=3,$C138&gt;=3),G138&amp;".",""),IF(AND($A$5&gt;=4,$C138&gt;=4),H138&amp;".",""),IF($C138="S",I138&amp;".","")))</f>
        <v>-</v>
      </c>
      <c r="P138" s="42" t="s">
        <v>49</v>
      </c>
      <c r="Q138" s="43"/>
      <c r="R138" s="44" t="e">
        <f aca="false">IF($C138="S",REFERENCIA.Descricao,"(digite a descrição aqui)")</f>
        <v>#VALUE!</v>
      </c>
      <c r="S138" s="45" t="e">
        <f aca="false">REFERENCIA.Unidade</f>
        <v>#VALUE!</v>
      </c>
      <c r="T138" s="46" t="n">
        <f aca="true">OFFSET([1]CÁLCULO!H$15,ROW($T138)-ROW(T$15),0)</f>
        <v>0</v>
      </c>
      <c r="U138" s="47"/>
      <c r="V138" s="48" t="s">
        <v>10</v>
      </c>
      <c r="W138" s="46" t="e">
        <f aca="false">IF($C138="S",ROUND(IF(TIPOORCAMENTO="Proposto",ORÇAMENTO.CustoUnitario*(1+#REF!),ORÇAMENTO.PrecoUnitarioLicitado),15-13*#REF!),0)</f>
        <v>#VALUE!</v>
      </c>
      <c r="X138" s="49" t="e">
        <f aca="false">IF($C138="S",VTOTAL1,IF($C138=0,0,ROUND(SomaAgrup,15-13*#REF!)))</f>
        <v>#VALUE!</v>
      </c>
      <c r="Y138" s="0" t="e">
        <f aca="false">IF(AND($C138="S",$X138&gt;0),IF(ISBLANK(#REF!),"RA",LEFT(#REF!,2)),"")</f>
        <v>#VALUE!</v>
      </c>
      <c r="Z138" s="50" t="e">
        <f aca="true">IF($C138="S",IF($Y138="CP",$X138,IF($Y138="RA",(($X138)*[1]QCI!$AA$3),0)),SomaAgrup)</f>
        <v>#VALUE!</v>
      </c>
      <c r="AA138" s="51" t="e">
        <f aca="true">IF($C138="S",IF($Y138="OU",ROUND($X138,2),0),SomaAgrup)</f>
        <v>#VALUE!</v>
      </c>
    </row>
    <row r="139" customFormat="false" ht="15" hidden="true" customHeight="false" outlineLevel="0" collapsed="false">
      <c r="A139" s="0" t="str">
        <f aca="false">CHOOSE(1+LOG(1+2*(ORÇAMENTO.Nivel="Meta")+4*(ORÇAMENTO.Nivel="Nível 2")+8*(ORÇAMENTO.Nivel="Nível 3")+16*(ORÇAMENTO.Nivel="Nível 4")+32*(ORÇAMENTO.Nivel="Serviço"),2),0,1,2,3,4,"S")</f>
        <v>S</v>
      </c>
      <c r="B139" s="0" t="n">
        <f aca="true">IF(OR(C139="s",C139=0),OFFSET(B139,-1,0),C139)</f>
        <v>2</v>
      </c>
      <c r="C139" s="0" t="str">
        <f aca="true">IF(OFFSET(C139,-1,0)="L",1,IF(OFFSET(C139,-1,0)=1,2,IF(OR(A139="s",A139=0),"S",IF(AND(OFFSET(C139,-1,0)=2,A139=4),3,IF(AND(OR(OFFSET(C139,-1,0)="s",OFFSET(C139,-1,0)=0),A139&lt;&gt;"s",A139&gt;OFFSET(B139,-1,0)),OFFSET(B139,-1,0),A139)))))</f>
        <v>S</v>
      </c>
      <c r="D139" s="0" t="n">
        <f aca="false">IF(OR(C139="S",C139=0),0,IF(ISERROR(K139),J139,SMALL(J139:K139,1)))</f>
        <v>0</v>
      </c>
      <c r="E139" s="0" t="n">
        <f aca="true">IF($C139=1,OFFSET(E139,-1,0)+MAX(1,COUNTIF([1]QCI!$A$13:$A$24,OFFSET([1]ORÇAMENTO!E139,-1,0))),OFFSET(E139,-1,0))</f>
        <v>2</v>
      </c>
      <c r="F139" s="0" t="n">
        <f aca="true">IF($C139=1,0,IF($C139=2,OFFSET(F139,-1,0)+1,OFFSET(F139,-1,0)))</f>
        <v>4</v>
      </c>
      <c r="G139" s="0" t="n">
        <f aca="true">IF(AND($C139&lt;=2,$C139&lt;&gt;0),0,IF($C139=3,OFFSET(G139,-1,0)+1,OFFSET(G139,-1,0)))</f>
        <v>0</v>
      </c>
      <c r="H139" s="0" t="n">
        <f aca="true">IF(AND($C139&lt;=3,$C139&lt;&gt;0),0,IF($C139=4,OFFSET(H139,-1,0)+1,OFFSET(H139,-1,0)))</f>
        <v>0</v>
      </c>
      <c r="I139" s="0" t="e">
        <f aca="true">IF(AND($C139&lt;=4,$C139&lt;&gt;0),0,IF(AND($C139="S",$X139&gt;0),OFFSET(I139,-1,0)+1,OFFSET(I139,-1,0)))</f>
        <v>#VALUE!</v>
      </c>
      <c r="J139" s="0" t="n">
        <f aca="true">IF(OR($C139="S",$C139=0),0,MATCH(0,OFFSET($D139,1,$C139,ROW($C$251)-ROW($C139)),0))</f>
        <v>0</v>
      </c>
      <c r="K139" s="0" t="n">
        <f aca="true">IF(OR($C139="S",$C139=0),0,MATCH(OFFSET($D139,0,$C139)+IF($C139&lt;&gt;1,1,COUNTIF([1]QCI!$A$13:$A$24,[1]ORÇAMENTO!E139)),OFFSET($D139,1,$C139,ROW($C$251)-ROW($C139)),0))</f>
        <v>0</v>
      </c>
      <c r="L139" s="38"/>
      <c r="M139" s="39" t="s">
        <v>7</v>
      </c>
      <c r="N139" s="40" t="str">
        <f aca="false">CHOOSE(1+LOG(1+2*(C139=1)+4*(C139=2)+8*(C139=3)+16*(C139=4)+32*(C139="S"),2),"","Meta","Nível 2","Nível 3","Nível 4","Serviço")</f>
        <v>Serviço</v>
      </c>
      <c r="O139" s="41" t="str">
        <f aca="false">IF(OR($C139=0,$L139=""),"-",CONCATENATE(E139&amp;".",IF(AND($A$5&gt;=2,$C139&gt;=2),F139&amp;".",""),IF(AND($A$5&gt;=3,$C139&gt;=3),G139&amp;".",""),IF(AND($A$5&gt;=4,$C139&gt;=4),H139&amp;".",""),IF($C139="S",I139&amp;".","")))</f>
        <v>-</v>
      </c>
      <c r="P139" s="42" t="s">
        <v>49</v>
      </c>
      <c r="Q139" s="43"/>
      <c r="R139" s="44" t="e">
        <f aca="false">IF($C139="S",REFERENCIA.Descricao,"(digite a descrição aqui)")</f>
        <v>#VALUE!</v>
      </c>
      <c r="S139" s="45" t="e">
        <f aca="false">REFERENCIA.Unidade</f>
        <v>#VALUE!</v>
      </c>
      <c r="T139" s="46" t="n">
        <f aca="true">OFFSET([1]CÁLCULO!H$15,ROW($T139)-ROW(T$15),0)</f>
        <v>0</v>
      </c>
      <c r="U139" s="47"/>
      <c r="V139" s="48" t="s">
        <v>10</v>
      </c>
      <c r="W139" s="46" t="e">
        <f aca="false">IF($C139="S",ROUND(IF(TIPOORCAMENTO="Proposto",ORÇAMENTO.CustoUnitario*(1+#REF!),ORÇAMENTO.PrecoUnitarioLicitado),15-13*#REF!),0)</f>
        <v>#VALUE!</v>
      </c>
      <c r="X139" s="49" t="e">
        <f aca="false">IF($C139="S",VTOTAL1,IF($C139=0,0,ROUND(SomaAgrup,15-13*#REF!)))</f>
        <v>#VALUE!</v>
      </c>
      <c r="Y139" s="0" t="e">
        <f aca="false">IF(AND($C139="S",$X139&gt;0),IF(ISBLANK(#REF!),"RA",LEFT(#REF!,2)),"")</f>
        <v>#VALUE!</v>
      </c>
      <c r="Z139" s="50" t="e">
        <f aca="true">IF($C139="S",IF($Y139="CP",$X139,IF($Y139="RA",(($X139)*[1]QCI!$AA$3),0)),SomaAgrup)</f>
        <v>#VALUE!</v>
      </c>
      <c r="AA139" s="51" t="e">
        <f aca="true">IF($C139="S",IF($Y139="OU",ROUND($X139,2),0),SomaAgrup)</f>
        <v>#VALUE!</v>
      </c>
    </row>
    <row r="140" customFormat="false" ht="15" hidden="true" customHeight="false" outlineLevel="0" collapsed="false">
      <c r="A140" s="0" t="str">
        <f aca="false">CHOOSE(1+LOG(1+2*(ORÇAMENTO.Nivel="Meta")+4*(ORÇAMENTO.Nivel="Nível 2")+8*(ORÇAMENTO.Nivel="Nível 3")+16*(ORÇAMENTO.Nivel="Nível 4")+32*(ORÇAMENTO.Nivel="Serviço"),2),0,1,2,3,4,"S")</f>
        <v>S</v>
      </c>
      <c r="B140" s="0" t="n">
        <f aca="true">IF(OR(C140="s",C140=0),OFFSET(B140,-1,0),C140)</f>
        <v>2</v>
      </c>
      <c r="C140" s="0" t="str">
        <f aca="true">IF(OFFSET(C140,-1,0)="L",1,IF(OFFSET(C140,-1,0)=1,2,IF(OR(A140="s",A140=0),"S",IF(AND(OFFSET(C140,-1,0)=2,A140=4),3,IF(AND(OR(OFFSET(C140,-1,0)="s",OFFSET(C140,-1,0)=0),A140&lt;&gt;"s",A140&gt;OFFSET(B140,-1,0)),OFFSET(B140,-1,0),A140)))))</f>
        <v>S</v>
      </c>
      <c r="D140" s="0" t="n">
        <f aca="false">IF(OR(C140="S",C140=0),0,IF(ISERROR(K140),J140,SMALL(J140:K140,1)))</f>
        <v>0</v>
      </c>
      <c r="E140" s="0" t="n">
        <f aca="true">IF($C140=1,OFFSET(E140,-1,0)+MAX(1,COUNTIF([1]QCI!$A$13:$A$24,OFFSET([1]ORÇAMENTO!E140,-1,0))),OFFSET(E140,-1,0))</f>
        <v>2</v>
      </c>
      <c r="F140" s="0" t="n">
        <f aca="true">IF($C140=1,0,IF($C140=2,OFFSET(F140,-1,0)+1,OFFSET(F140,-1,0)))</f>
        <v>4</v>
      </c>
      <c r="G140" s="0" t="n">
        <f aca="true">IF(AND($C140&lt;=2,$C140&lt;&gt;0),0,IF($C140=3,OFFSET(G140,-1,0)+1,OFFSET(G140,-1,0)))</f>
        <v>0</v>
      </c>
      <c r="H140" s="0" t="n">
        <f aca="true">IF(AND($C140&lt;=3,$C140&lt;&gt;0),0,IF($C140=4,OFFSET(H140,-1,0)+1,OFFSET(H140,-1,0)))</f>
        <v>0</v>
      </c>
      <c r="I140" s="0" t="e">
        <f aca="true">IF(AND($C140&lt;=4,$C140&lt;&gt;0),0,IF(AND($C140="S",$X140&gt;0),OFFSET(I140,-1,0)+1,OFFSET(I140,-1,0)))</f>
        <v>#VALUE!</v>
      </c>
      <c r="J140" s="0" t="n">
        <f aca="true">IF(OR($C140="S",$C140=0),0,MATCH(0,OFFSET($D140,1,$C140,ROW($C$251)-ROW($C140)),0))</f>
        <v>0</v>
      </c>
      <c r="K140" s="0" t="n">
        <f aca="true">IF(OR($C140="S",$C140=0),0,MATCH(OFFSET($D140,0,$C140)+IF($C140&lt;&gt;1,1,COUNTIF([1]QCI!$A$13:$A$24,[1]ORÇAMENTO!E140)),OFFSET($D140,1,$C140,ROW($C$251)-ROW($C140)),0))</f>
        <v>0</v>
      </c>
      <c r="L140" s="38"/>
      <c r="M140" s="39" t="s">
        <v>7</v>
      </c>
      <c r="N140" s="40" t="str">
        <f aca="false">CHOOSE(1+LOG(1+2*(C140=1)+4*(C140=2)+8*(C140=3)+16*(C140=4)+32*(C140="S"),2),"","Meta","Nível 2","Nível 3","Nível 4","Serviço")</f>
        <v>Serviço</v>
      </c>
      <c r="O140" s="41" t="str">
        <f aca="false">IF(OR($C140=0,$L140=""),"-",CONCATENATE(E140&amp;".",IF(AND($A$5&gt;=2,$C140&gt;=2),F140&amp;".",""),IF(AND($A$5&gt;=3,$C140&gt;=3),G140&amp;".",""),IF(AND($A$5&gt;=4,$C140&gt;=4),H140&amp;".",""),IF($C140="S",I140&amp;".","")))</f>
        <v>-</v>
      </c>
      <c r="P140" s="42" t="s">
        <v>49</v>
      </c>
      <c r="Q140" s="43"/>
      <c r="R140" s="44" t="e">
        <f aca="false">IF($C140="S",REFERENCIA.Descricao,"(digite a descrição aqui)")</f>
        <v>#VALUE!</v>
      </c>
      <c r="S140" s="45" t="e">
        <f aca="false">REFERENCIA.Unidade</f>
        <v>#VALUE!</v>
      </c>
      <c r="T140" s="46" t="n">
        <f aca="true">OFFSET([1]CÁLCULO!H$15,ROW($T140)-ROW(T$15),0)</f>
        <v>0</v>
      </c>
      <c r="U140" s="47"/>
      <c r="V140" s="48" t="s">
        <v>10</v>
      </c>
      <c r="W140" s="46" t="e">
        <f aca="false">IF($C140="S",ROUND(IF(TIPOORCAMENTO="Proposto",ORÇAMENTO.CustoUnitario*(1+#REF!),ORÇAMENTO.PrecoUnitarioLicitado),15-13*#REF!),0)</f>
        <v>#VALUE!</v>
      </c>
      <c r="X140" s="49" t="e">
        <f aca="false">IF($C140="S",VTOTAL1,IF($C140=0,0,ROUND(SomaAgrup,15-13*#REF!)))</f>
        <v>#VALUE!</v>
      </c>
      <c r="Y140" s="0" t="e">
        <f aca="false">IF(AND($C140="S",$X140&gt;0),IF(ISBLANK(#REF!),"RA",LEFT(#REF!,2)),"")</f>
        <v>#VALUE!</v>
      </c>
      <c r="Z140" s="50" t="e">
        <f aca="true">IF($C140="S",IF($Y140="CP",$X140,IF($Y140="RA",(($X140)*[1]QCI!$AA$3),0)),SomaAgrup)</f>
        <v>#VALUE!</v>
      </c>
      <c r="AA140" s="51" t="e">
        <f aca="true">IF($C140="S",IF($Y140="OU",ROUND($X140,2),0),SomaAgrup)</f>
        <v>#VALUE!</v>
      </c>
    </row>
    <row r="141" customFormat="false" ht="15" hidden="true" customHeight="false" outlineLevel="0" collapsed="false">
      <c r="A141" s="0" t="str">
        <f aca="false">CHOOSE(1+LOG(1+2*(ORÇAMENTO.Nivel="Meta")+4*(ORÇAMENTO.Nivel="Nível 2")+8*(ORÇAMENTO.Nivel="Nível 3")+16*(ORÇAMENTO.Nivel="Nível 4")+32*(ORÇAMENTO.Nivel="Serviço"),2),0,1,2,3,4,"S")</f>
        <v>S</v>
      </c>
      <c r="B141" s="0" t="n">
        <f aca="true">IF(OR(C141="s",C141=0),OFFSET(B141,-1,0),C141)</f>
        <v>2</v>
      </c>
      <c r="C141" s="0" t="str">
        <f aca="true">IF(OFFSET(C141,-1,0)="L",1,IF(OFFSET(C141,-1,0)=1,2,IF(OR(A141="s",A141=0),"S",IF(AND(OFFSET(C141,-1,0)=2,A141=4),3,IF(AND(OR(OFFSET(C141,-1,0)="s",OFFSET(C141,-1,0)=0),A141&lt;&gt;"s",A141&gt;OFFSET(B141,-1,0)),OFFSET(B141,-1,0),A141)))))</f>
        <v>S</v>
      </c>
      <c r="D141" s="0" t="n">
        <f aca="false">IF(OR(C141="S",C141=0),0,IF(ISERROR(K141),J141,SMALL(J141:K141,1)))</f>
        <v>0</v>
      </c>
      <c r="E141" s="0" t="n">
        <f aca="true">IF($C141=1,OFFSET(E141,-1,0)+MAX(1,COUNTIF([1]QCI!$A$13:$A$24,OFFSET([1]ORÇAMENTO!E141,-1,0))),OFFSET(E141,-1,0))</f>
        <v>2</v>
      </c>
      <c r="F141" s="0" t="n">
        <f aca="true">IF($C141=1,0,IF($C141=2,OFFSET(F141,-1,0)+1,OFFSET(F141,-1,0)))</f>
        <v>4</v>
      </c>
      <c r="G141" s="0" t="n">
        <f aca="true">IF(AND($C141&lt;=2,$C141&lt;&gt;0),0,IF($C141=3,OFFSET(G141,-1,0)+1,OFFSET(G141,-1,0)))</f>
        <v>0</v>
      </c>
      <c r="H141" s="0" t="n">
        <f aca="true">IF(AND($C141&lt;=3,$C141&lt;&gt;0),0,IF($C141=4,OFFSET(H141,-1,0)+1,OFFSET(H141,-1,0)))</f>
        <v>0</v>
      </c>
      <c r="I141" s="0" t="e">
        <f aca="true">IF(AND($C141&lt;=4,$C141&lt;&gt;0),0,IF(AND($C141="S",$X141&gt;0),OFFSET(I141,-1,0)+1,OFFSET(I141,-1,0)))</f>
        <v>#VALUE!</v>
      </c>
      <c r="J141" s="0" t="n">
        <f aca="true">IF(OR($C141="S",$C141=0),0,MATCH(0,OFFSET($D141,1,$C141,ROW($C$251)-ROW($C141)),0))</f>
        <v>0</v>
      </c>
      <c r="K141" s="0" t="n">
        <f aca="true">IF(OR($C141="S",$C141=0),0,MATCH(OFFSET($D141,0,$C141)+IF($C141&lt;&gt;1,1,COUNTIF([1]QCI!$A$13:$A$24,[1]ORÇAMENTO!E141)),OFFSET($D141,1,$C141,ROW($C$251)-ROW($C141)),0))</f>
        <v>0</v>
      </c>
      <c r="L141" s="38"/>
      <c r="M141" s="39" t="s">
        <v>7</v>
      </c>
      <c r="N141" s="40" t="str">
        <f aca="false">CHOOSE(1+LOG(1+2*(C141=1)+4*(C141=2)+8*(C141=3)+16*(C141=4)+32*(C141="S"),2),"","Meta","Nível 2","Nível 3","Nível 4","Serviço")</f>
        <v>Serviço</v>
      </c>
      <c r="O141" s="41" t="str">
        <f aca="false">IF(OR($C141=0,$L141=""),"-",CONCATENATE(E141&amp;".",IF(AND($A$5&gt;=2,$C141&gt;=2),F141&amp;".",""),IF(AND($A$5&gt;=3,$C141&gt;=3),G141&amp;".",""),IF(AND($A$5&gt;=4,$C141&gt;=4),H141&amp;".",""),IF($C141="S",I141&amp;".","")))</f>
        <v>-</v>
      </c>
      <c r="P141" s="42" t="s">
        <v>49</v>
      </c>
      <c r="Q141" s="43"/>
      <c r="R141" s="44" t="e">
        <f aca="false">IF($C141="S",REFERENCIA.Descricao,"(digite a descrição aqui)")</f>
        <v>#VALUE!</v>
      </c>
      <c r="S141" s="45" t="e">
        <f aca="false">REFERENCIA.Unidade</f>
        <v>#VALUE!</v>
      </c>
      <c r="T141" s="46" t="n">
        <f aca="true">OFFSET([1]CÁLCULO!H$15,ROW($T141)-ROW(T$15),0)</f>
        <v>0</v>
      </c>
      <c r="U141" s="47"/>
      <c r="V141" s="48" t="s">
        <v>10</v>
      </c>
      <c r="W141" s="46" t="e">
        <f aca="false">IF($C141="S",ROUND(IF(TIPOORCAMENTO="Proposto",ORÇAMENTO.CustoUnitario*(1+#REF!),ORÇAMENTO.PrecoUnitarioLicitado),15-13*#REF!),0)</f>
        <v>#VALUE!</v>
      </c>
      <c r="X141" s="49" t="e">
        <f aca="false">IF($C141="S",VTOTAL1,IF($C141=0,0,ROUND(SomaAgrup,15-13*#REF!)))</f>
        <v>#VALUE!</v>
      </c>
      <c r="Y141" s="0" t="e">
        <f aca="false">IF(AND($C141="S",$X141&gt;0),IF(ISBLANK(#REF!),"RA",LEFT(#REF!,2)),"")</f>
        <v>#VALUE!</v>
      </c>
      <c r="Z141" s="50" t="e">
        <f aca="true">IF($C141="S",IF($Y141="CP",$X141,IF($Y141="RA",(($X141)*[1]QCI!$AA$3),0)),SomaAgrup)</f>
        <v>#VALUE!</v>
      </c>
      <c r="AA141" s="51" t="e">
        <f aca="true">IF($C141="S",IF($Y141="OU",ROUND($X141,2),0),SomaAgrup)</f>
        <v>#VALUE!</v>
      </c>
    </row>
    <row r="142" customFormat="false" ht="15" hidden="true" customHeight="false" outlineLevel="0" collapsed="false">
      <c r="A142" s="0" t="str">
        <f aca="false">CHOOSE(1+LOG(1+2*(ORÇAMENTO.Nivel="Meta")+4*(ORÇAMENTO.Nivel="Nível 2")+8*(ORÇAMENTO.Nivel="Nível 3")+16*(ORÇAMENTO.Nivel="Nível 4")+32*(ORÇAMENTO.Nivel="Serviço"),2),0,1,2,3,4,"S")</f>
        <v>S</v>
      </c>
      <c r="B142" s="0" t="n">
        <f aca="true">IF(OR(C142="s",C142=0),OFFSET(B142,-1,0),C142)</f>
        <v>2</v>
      </c>
      <c r="C142" s="0" t="str">
        <f aca="true">IF(OFFSET(C142,-1,0)="L",1,IF(OFFSET(C142,-1,0)=1,2,IF(OR(A142="s",A142=0),"S",IF(AND(OFFSET(C142,-1,0)=2,A142=4),3,IF(AND(OR(OFFSET(C142,-1,0)="s",OFFSET(C142,-1,0)=0),A142&lt;&gt;"s",A142&gt;OFFSET(B142,-1,0)),OFFSET(B142,-1,0),A142)))))</f>
        <v>S</v>
      </c>
      <c r="D142" s="0" t="n">
        <f aca="false">IF(OR(C142="S",C142=0),0,IF(ISERROR(K142),J142,SMALL(J142:K142,1)))</f>
        <v>0</v>
      </c>
      <c r="E142" s="0" t="n">
        <f aca="true">IF($C142=1,OFFSET(E142,-1,0)+MAX(1,COUNTIF([1]QCI!$A$13:$A$24,OFFSET([1]ORÇAMENTO!E142,-1,0))),OFFSET(E142,-1,0))</f>
        <v>2</v>
      </c>
      <c r="F142" s="0" t="n">
        <f aca="true">IF($C142=1,0,IF($C142=2,OFFSET(F142,-1,0)+1,OFFSET(F142,-1,0)))</f>
        <v>4</v>
      </c>
      <c r="G142" s="0" t="n">
        <f aca="true">IF(AND($C142&lt;=2,$C142&lt;&gt;0),0,IF($C142=3,OFFSET(G142,-1,0)+1,OFFSET(G142,-1,0)))</f>
        <v>0</v>
      </c>
      <c r="H142" s="0" t="n">
        <f aca="true">IF(AND($C142&lt;=3,$C142&lt;&gt;0),0,IF($C142=4,OFFSET(H142,-1,0)+1,OFFSET(H142,-1,0)))</f>
        <v>0</v>
      </c>
      <c r="I142" s="0" t="e">
        <f aca="true">IF(AND($C142&lt;=4,$C142&lt;&gt;0),0,IF(AND($C142="S",$X142&gt;0),OFFSET(I142,-1,0)+1,OFFSET(I142,-1,0)))</f>
        <v>#VALUE!</v>
      </c>
      <c r="J142" s="0" t="n">
        <f aca="true">IF(OR($C142="S",$C142=0),0,MATCH(0,OFFSET($D142,1,$C142,ROW($C$251)-ROW($C142)),0))</f>
        <v>0</v>
      </c>
      <c r="K142" s="0" t="n">
        <f aca="true">IF(OR($C142="S",$C142=0),0,MATCH(OFFSET($D142,0,$C142)+IF($C142&lt;&gt;1,1,COUNTIF([1]QCI!$A$13:$A$24,[1]ORÇAMENTO!E142)),OFFSET($D142,1,$C142,ROW($C$251)-ROW($C142)),0))</f>
        <v>0</v>
      </c>
      <c r="L142" s="38"/>
      <c r="M142" s="39" t="s">
        <v>7</v>
      </c>
      <c r="N142" s="40" t="str">
        <f aca="false">CHOOSE(1+LOG(1+2*(C142=1)+4*(C142=2)+8*(C142=3)+16*(C142=4)+32*(C142="S"),2),"","Meta","Nível 2","Nível 3","Nível 4","Serviço")</f>
        <v>Serviço</v>
      </c>
      <c r="O142" s="41" t="str">
        <f aca="false">IF(OR($C142=0,$L142=""),"-",CONCATENATE(E142&amp;".",IF(AND($A$5&gt;=2,$C142&gt;=2),F142&amp;".",""),IF(AND($A$5&gt;=3,$C142&gt;=3),G142&amp;".",""),IF(AND($A$5&gt;=4,$C142&gt;=4),H142&amp;".",""),IF($C142="S",I142&amp;".","")))</f>
        <v>-</v>
      </c>
      <c r="P142" s="42" t="s">
        <v>49</v>
      </c>
      <c r="Q142" s="43"/>
      <c r="R142" s="44" t="e">
        <f aca="false">IF($C142="S",REFERENCIA.Descricao,"(digite a descrição aqui)")</f>
        <v>#VALUE!</v>
      </c>
      <c r="S142" s="45" t="e">
        <f aca="false">REFERENCIA.Unidade</f>
        <v>#VALUE!</v>
      </c>
      <c r="T142" s="46" t="n">
        <f aca="true">OFFSET([1]CÁLCULO!H$15,ROW($T142)-ROW(T$15),0)</f>
        <v>0</v>
      </c>
      <c r="U142" s="47"/>
      <c r="V142" s="48" t="s">
        <v>10</v>
      </c>
      <c r="W142" s="46" t="e">
        <f aca="false">IF($C142="S",ROUND(IF(TIPOORCAMENTO="Proposto",ORÇAMENTO.CustoUnitario*(1+#REF!),ORÇAMENTO.PrecoUnitarioLicitado),15-13*#REF!),0)</f>
        <v>#VALUE!</v>
      </c>
      <c r="X142" s="49" t="e">
        <f aca="false">IF($C142="S",VTOTAL1,IF($C142=0,0,ROUND(SomaAgrup,15-13*#REF!)))</f>
        <v>#VALUE!</v>
      </c>
      <c r="Y142" s="0" t="e">
        <f aca="false">IF(AND($C142="S",$X142&gt;0),IF(ISBLANK(#REF!),"RA",LEFT(#REF!,2)),"")</f>
        <v>#VALUE!</v>
      </c>
      <c r="Z142" s="50" t="e">
        <f aca="true">IF($C142="S",IF($Y142="CP",$X142,IF($Y142="RA",(($X142)*[1]QCI!$AA$3),0)),SomaAgrup)</f>
        <v>#VALUE!</v>
      </c>
      <c r="AA142" s="51" t="e">
        <f aca="true">IF($C142="S",IF($Y142="OU",ROUND($X142,2),0),SomaAgrup)</f>
        <v>#VALUE!</v>
      </c>
    </row>
    <row r="143" customFormat="false" ht="15" hidden="true" customHeight="false" outlineLevel="0" collapsed="false">
      <c r="A143" s="0" t="str">
        <f aca="false">CHOOSE(1+LOG(1+2*(ORÇAMENTO.Nivel="Meta")+4*(ORÇAMENTO.Nivel="Nível 2")+8*(ORÇAMENTO.Nivel="Nível 3")+16*(ORÇAMENTO.Nivel="Nível 4")+32*(ORÇAMENTO.Nivel="Serviço"),2),0,1,2,3,4,"S")</f>
        <v>S</v>
      </c>
      <c r="B143" s="0" t="n">
        <f aca="true">IF(OR(C143="s",C143=0),OFFSET(B143,-1,0),C143)</f>
        <v>2</v>
      </c>
      <c r="C143" s="0" t="str">
        <f aca="true">IF(OFFSET(C143,-1,0)="L",1,IF(OFFSET(C143,-1,0)=1,2,IF(OR(A143="s",A143=0),"S",IF(AND(OFFSET(C143,-1,0)=2,A143=4),3,IF(AND(OR(OFFSET(C143,-1,0)="s",OFFSET(C143,-1,0)=0),A143&lt;&gt;"s",A143&gt;OFFSET(B143,-1,0)),OFFSET(B143,-1,0),A143)))))</f>
        <v>S</v>
      </c>
      <c r="D143" s="0" t="n">
        <f aca="false">IF(OR(C143="S",C143=0),0,IF(ISERROR(K143),J143,SMALL(J143:K143,1)))</f>
        <v>0</v>
      </c>
      <c r="E143" s="0" t="n">
        <f aca="true">IF($C143=1,OFFSET(E143,-1,0)+MAX(1,COUNTIF([1]QCI!$A$13:$A$24,OFFSET([1]ORÇAMENTO!E143,-1,0))),OFFSET(E143,-1,0))</f>
        <v>2</v>
      </c>
      <c r="F143" s="0" t="n">
        <f aca="true">IF($C143=1,0,IF($C143=2,OFFSET(F143,-1,0)+1,OFFSET(F143,-1,0)))</f>
        <v>4</v>
      </c>
      <c r="G143" s="0" t="n">
        <f aca="true">IF(AND($C143&lt;=2,$C143&lt;&gt;0),0,IF($C143=3,OFFSET(G143,-1,0)+1,OFFSET(G143,-1,0)))</f>
        <v>0</v>
      </c>
      <c r="H143" s="0" t="n">
        <f aca="true">IF(AND($C143&lt;=3,$C143&lt;&gt;0),0,IF($C143=4,OFFSET(H143,-1,0)+1,OFFSET(H143,-1,0)))</f>
        <v>0</v>
      </c>
      <c r="I143" s="0" t="e">
        <f aca="true">IF(AND($C143&lt;=4,$C143&lt;&gt;0),0,IF(AND($C143="S",$X143&gt;0),OFFSET(I143,-1,0)+1,OFFSET(I143,-1,0)))</f>
        <v>#VALUE!</v>
      </c>
      <c r="J143" s="0" t="n">
        <f aca="true">IF(OR($C143="S",$C143=0),0,MATCH(0,OFFSET($D143,1,$C143,ROW($C$251)-ROW($C143)),0))</f>
        <v>0</v>
      </c>
      <c r="K143" s="0" t="n">
        <f aca="true">IF(OR($C143="S",$C143=0),0,MATCH(OFFSET($D143,0,$C143)+IF($C143&lt;&gt;1,1,COUNTIF([1]QCI!$A$13:$A$24,[1]ORÇAMENTO!E143)),OFFSET($D143,1,$C143,ROW($C$251)-ROW($C143)),0))</f>
        <v>0</v>
      </c>
      <c r="L143" s="38"/>
      <c r="M143" s="39" t="s">
        <v>7</v>
      </c>
      <c r="N143" s="40" t="str">
        <f aca="false">CHOOSE(1+LOG(1+2*(C143=1)+4*(C143=2)+8*(C143=3)+16*(C143=4)+32*(C143="S"),2),"","Meta","Nível 2","Nível 3","Nível 4","Serviço")</f>
        <v>Serviço</v>
      </c>
      <c r="O143" s="41" t="str">
        <f aca="false">IF(OR($C143=0,$L143=""),"-",CONCATENATE(E143&amp;".",IF(AND($A$5&gt;=2,$C143&gt;=2),F143&amp;".",""),IF(AND($A$5&gt;=3,$C143&gt;=3),G143&amp;".",""),IF(AND($A$5&gt;=4,$C143&gt;=4),H143&amp;".",""),IF($C143="S",I143&amp;".","")))</f>
        <v>-</v>
      </c>
      <c r="P143" s="42" t="s">
        <v>49</v>
      </c>
      <c r="Q143" s="43"/>
      <c r="R143" s="44" t="e">
        <f aca="false">IF($C143="S",REFERENCIA.Descricao,"(digite a descrição aqui)")</f>
        <v>#VALUE!</v>
      </c>
      <c r="S143" s="45" t="e">
        <f aca="false">REFERENCIA.Unidade</f>
        <v>#VALUE!</v>
      </c>
      <c r="T143" s="46" t="n">
        <f aca="true">OFFSET([1]CÁLCULO!H$15,ROW($T143)-ROW(T$15),0)</f>
        <v>0</v>
      </c>
      <c r="U143" s="47"/>
      <c r="V143" s="48" t="s">
        <v>10</v>
      </c>
      <c r="W143" s="46" t="e">
        <f aca="false">IF($C143="S",ROUND(IF(TIPOORCAMENTO="Proposto",ORÇAMENTO.CustoUnitario*(1+#REF!),ORÇAMENTO.PrecoUnitarioLicitado),15-13*#REF!),0)</f>
        <v>#VALUE!</v>
      </c>
      <c r="X143" s="49" t="e">
        <f aca="false">IF($C143="S",VTOTAL1,IF($C143=0,0,ROUND(SomaAgrup,15-13*#REF!)))</f>
        <v>#VALUE!</v>
      </c>
      <c r="Y143" s="0" t="e">
        <f aca="false">IF(AND($C143="S",$X143&gt;0),IF(ISBLANK(#REF!),"RA",LEFT(#REF!,2)),"")</f>
        <v>#VALUE!</v>
      </c>
      <c r="Z143" s="50" t="e">
        <f aca="true">IF($C143="S",IF($Y143="CP",$X143,IF($Y143="RA",(($X143)*[1]QCI!$AA$3),0)),SomaAgrup)</f>
        <v>#VALUE!</v>
      </c>
      <c r="AA143" s="51" t="e">
        <f aca="true">IF($C143="S",IF($Y143="OU",ROUND($X143,2),0),SomaAgrup)</f>
        <v>#VALUE!</v>
      </c>
    </row>
    <row r="144" customFormat="false" ht="15" hidden="true" customHeight="false" outlineLevel="0" collapsed="false">
      <c r="A144" s="0" t="str">
        <f aca="false">CHOOSE(1+LOG(1+2*(ORÇAMENTO.Nivel="Meta")+4*(ORÇAMENTO.Nivel="Nível 2")+8*(ORÇAMENTO.Nivel="Nível 3")+16*(ORÇAMENTO.Nivel="Nível 4")+32*(ORÇAMENTO.Nivel="Serviço"),2),0,1,2,3,4,"S")</f>
        <v>S</v>
      </c>
      <c r="B144" s="0" t="n">
        <f aca="true">IF(OR(C144="s",C144=0),OFFSET(B144,-1,0),C144)</f>
        <v>2</v>
      </c>
      <c r="C144" s="0" t="str">
        <f aca="true">IF(OFFSET(C144,-1,0)="L",1,IF(OFFSET(C144,-1,0)=1,2,IF(OR(A144="s",A144=0),"S",IF(AND(OFFSET(C144,-1,0)=2,A144=4),3,IF(AND(OR(OFFSET(C144,-1,0)="s",OFFSET(C144,-1,0)=0),A144&lt;&gt;"s",A144&gt;OFFSET(B144,-1,0)),OFFSET(B144,-1,0),A144)))))</f>
        <v>S</v>
      </c>
      <c r="D144" s="0" t="n">
        <f aca="false">IF(OR(C144="S",C144=0),0,IF(ISERROR(K144),J144,SMALL(J144:K144,1)))</f>
        <v>0</v>
      </c>
      <c r="E144" s="0" t="n">
        <f aca="true">IF($C144=1,OFFSET(E144,-1,0)+MAX(1,COUNTIF([1]QCI!$A$13:$A$24,OFFSET([1]ORÇAMENTO!E144,-1,0))),OFFSET(E144,-1,0))</f>
        <v>2</v>
      </c>
      <c r="F144" s="0" t="n">
        <f aca="true">IF($C144=1,0,IF($C144=2,OFFSET(F144,-1,0)+1,OFFSET(F144,-1,0)))</f>
        <v>4</v>
      </c>
      <c r="G144" s="0" t="n">
        <f aca="true">IF(AND($C144&lt;=2,$C144&lt;&gt;0),0,IF($C144=3,OFFSET(G144,-1,0)+1,OFFSET(G144,-1,0)))</f>
        <v>0</v>
      </c>
      <c r="H144" s="0" t="n">
        <f aca="true">IF(AND($C144&lt;=3,$C144&lt;&gt;0),0,IF($C144=4,OFFSET(H144,-1,0)+1,OFFSET(H144,-1,0)))</f>
        <v>0</v>
      </c>
      <c r="I144" s="0" t="e">
        <f aca="true">IF(AND($C144&lt;=4,$C144&lt;&gt;0),0,IF(AND($C144="S",$X144&gt;0),OFFSET(I144,-1,0)+1,OFFSET(I144,-1,0)))</f>
        <v>#VALUE!</v>
      </c>
      <c r="J144" s="0" t="n">
        <f aca="true">IF(OR($C144="S",$C144=0),0,MATCH(0,OFFSET($D144,1,$C144,ROW($C$251)-ROW($C144)),0))</f>
        <v>0</v>
      </c>
      <c r="K144" s="0" t="n">
        <f aca="true">IF(OR($C144="S",$C144=0),0,MATCH(OFFSET($D144,0,$C144)+IF($C144&lt;&gt;1,1,COUNTIF([1]QCI!$A$13:$A$24,[1]ORÇAMENTO!E144)),OFFSET($D144,1,$C144,ROW($C$251)-ROW($C144)),0))</f>
        <v>0</v>
      </c>
      <c r="L144" s="38"/>
      <c r="M144" s="39" t="s">
        <v>7</v>
      </c>
      <c r="N144" s="40" t="str">
        <f aca="false">CHOOSE(1+LOG(1+2*(C144=1)+4*(C144=2)+8*(C144=3)+16*(C144=4)+32*(C144="S"),2),"","Meta","Nível 2","Nível 3","Nível 4","Serviço")</f>
        <v>Serviço</v>
      </c>
      <c r="O144" s="41" t="str">
        <f aca="false">IF(OR($C144=0,$L144=""),"-",CONCATENATE(E144&amp;".",IF(AND($A$5&gt;=2,$C144&gt;=2),F144&amp;".",""),IF(AND($A$5&gt;=3,$C144&gt;=3),G144&amp;".",""),IF(AND($A$5&gt;=4,$C144&gt;=4),H144&amp;".",""),IF($C144="S",I144&amp;".","")))</f>
        <v>-</v>
      </c>
      <c r="P144" s="42" t="s">
        <v>49</v>
      </c>
      <c r="Q144" s="43"/>
      <c r="R144" s="44" t="e">
        <f aca="false">IF($C144="S",REFERENCIA.Descricao,"(digite a descrição aqui)")</f>
        <v>#VALUE!</v>
      </c>
      <c r="S144" s="45" t="e">
        <f aca="false">REFERENCIA.Unidade</f>
        <v>#VALUE!</v>
      </c>
      <c r="T144" s="46" t="n">
        <f aca="true">OFFSET([1]CÁLCULO!H$15,ROW($T144)-ROW(T$15),0)</f>
        <v>0</v>
      </c>
      <c r="U144" s="47"/>
      <c r="V144" s="48" t="s">
        <v>10</v>
      </c>
      <c r="W144" s="46" t="e">
        <f aca="false">IF($C144="S",ROUND(IF(TIPOORCAMENTO="Proposto",ORÇAMENTO.CustoUnitario*(1+#REF!),ORÇAMENTO.PrecoUnitarioLicitado),15-13*#REF!),0)</f>
        <v>#VALUE!</v>
      </c>
      <c r="X144" s="49" t="e">
        <f aca="false">IF($C144="S",VTOTAL1,IF($C144=0,0,ROUND(SomaAgrup,15-13*#REF!)))</f>
        <v>#VALUE!</v>
      </c>
      <c r="Y144" s="0" t="e">
        <f aca="false">IF(AND($C144="S",$X144&gt;0),IF(ISBLANK(#REF!),"RA",LEFT(#REF!,2)),"")</f>
        <v>#VALUE!</v>
      </c>
      <c r="Z144" s="50" t="e">
        <f aca="true">IF($C144="S",IF($Y144="CP",$X144,IF($Y144="RA",(($X144)*[1]QCI!$AA$3),0)),SomaAgrup)</f>
        <v>#VALUE!</v>
      </c>
      <c r="AA144" s="51" t="e">
        <f aca="true">IF($C144="S",IF($Y144="OU",ROUND($X144,2),0),SomaAgrup)</f>
        <v>#VALUE!</v>
      </c>
    </row>
    <row r="145" customFormat="false" ht="15" hidden="true" customHeight="false" outlineLevel="0" collapsed="false">
      <c r="A145" s="0" t="str">
        <f aca="false">CHOOSE(1+LOG(1+2*(ORÇAMENTO.Nivel="Meta")+4*(ORÇAMENTO.Nivel="Nível 2")+8*(ORÇAMENTO.Nivel="Nível 3")+16*(ORÇAMENTO.Nivel="Nível 4")+32*(ORÇAMENTO.Nivel="Serviço"),2),0,1,2,3,4,"S")</f>
        <v>S</v>
      </c>
      <c r="B145" s="0" t="n">
        <f aca="true">IF(OR(C145="s",C145=0),OFFSET(B145,-1,0),C145)</f>
        <v>2</v>
      </c>
      <c r="C145" s="0" t="str">
        <f aca="true">IF(OFFSET(C145,-1,0)="L",1,IF(OFFSET(C145,-1,0)=1,2,IF(OR(A145="s",A145=0),"S",IF(AND(OFFSET(C145,-1,0)=2,A145=4),3,IF(AND(OR(OFFSET(C145,-1,0)="s",OFFSET(C145,-1,0)=0),A145&lt;&gt;"s",A145&gt;OFFSET(B145,-1,0)),OFFSET(B145,-1,0),A145)))))</f>
        <v>S</v>
      </c>
      <c r="D145" s="0" t="n">
        <f aca="false">IF(OR(C145="S",C145=0),0,IF(ISERROR(K145),J145,SMALL(J145:K145,1)))</f>
        <v>0</v>
      </c>
      <c r="E145" s="0" t="n">
        <f aca="true">IF($C145=1,OFFSET(E145,-1,0)+MAX(1,COUNTIF([1]QCI!$A$13:$A$24,OFFSET([1]ORÇAMENTO!E145,-1,0))),OFFSET(E145,-1,0))</f>
        <v>2</v>
      </c>
      <c r="F145" s="0" t="n">
        <f aca="true">IF($C145=1,0,IF($C145=2,OFFSET(F145,-1,0)+1,OFFSET(F145,-1,0)))</f>
        <v>4</v>
      </c>
      <c r="G145" s="0" t="n">
        <f aca="true">IF(AND($C145&lt;=2,$C145&lt;&gt;0),0,IF($C145=3,OFFSET(G145,-1,0)+1,OFFSET(G145,-1,0)))</f>
        <v>0</v>
      </c>
      <c r="H145" s="0" t="n">
        <f aca="true">IF(AND($C145&lt;=3,$C145&lt;&gt;0),0,IF($C145=4,OFFSET(H145,-1,0)+1,OFFSET(H145,-1,0)))</f>
        <v>0</v>
      </c>
      <c r="I145" s="0" t="e">
        <f aca="true">IF(AND($C145&lt;=4,$C145&lt;&gt;0),0,IF(AND($C145="S",$X145&gt;0),OFFSET(I145,-1,0)+1,OFFSET(I145,-1,0)))</f>
        <v>#VALUE!</v>
      </c>
      <c r="J145" s="0" t="n">
        <f aca="true">IF(OR($C145="S",$C145=0),0,MATCH(0,OFFSET($D145,1,$C145,ROW($C$251)-ROW($C145)),0))</f>
        <v>0</v>
      </c>
      <c r="K145" s="0" t="n">
        <f aca="true">IF(OR($C145="S",$C145=0),0,MATCH(OFFSET($D145,0,$C145)+IF($C145&lt;&gt;1,1,COUNTIF([1]QCI!$A$13:$A$24,[1]ORÇAMENTO!E145)),OFFSET($D145,1,$C145,ROW($C$251)-ROW($C145)),0))</f>
        <v>0</v>
      </c>
      <c r="L145" s="38"/>
      <c r="M145" s="39" t="s">
        <v>7</v>
      </c>
      <c r="N145" s="40" t="str">
        <f aca="false">CHOOSE(1+LOG(1+2*(C145=1)+4*(C145=2)+8*(C145=3)+16*(C145=4)+32*(C145="S"),2),"","Meta","Nível 2","Nível 3","Nível 4","Serviço")</f>
        <v>Serviço</v>
      </c>
      <c r="O145" s="41" t="str">
        <f aca="false">IF(OR($C145=0,$L145=""),"-",CONCATENATE(E145&amp;".",IF(AND($A$5&gt;=2,$C145&gt;=2),F145&amp;".",""),IF(AND($A$5&gt;=3,$C145&gt;=3),G145&amp;".",""),IF(AND($A$5&gt;=4,$C145&gt;=4),H145&amp;".",""),IF($C145="S",I145&amp;".","")))</f>
        <v>-</v>
      </c>
      <c r="P145" s="42" t="s">
        <v>49</v>
      </c>
      <c r="Q145" s="43"/>
      <c r="R145" s="44" t="e">
        <f aca="false">IF($C145="S",REFERENCIA.Descricao,"(digite a descrição aqui)")</f>
        <v>#VALUE!</v>
      </c>
      <c r="S145" s="45" t="e">
        <f aca="false">REFERENCIA.Unidade</f>
        <v>#VALUE!</v>
      </c>
      <c r="T145" s="46" t="n">
        <f aca="true">OFFSET([1]CÁLCULO!H$15,ROW($T145)-ROW(T$15),0)</f>
        <v>0</v>
      </c>
      <c r="U145" s="47"/>
      <c r="V145" s="48" t="s">
        <v>10</v>
      </c>
      <c r="W145" s="46" t="e">
        <f aca="false">IF($C145="S",ROUND(IF(TIPOORCAMENTO="Proposto",ORÇAMENTO.CustoUnitario*(1+#REF!),ORÇAMENTO.PrecoUnitarioLicitado),15-13*#REF!),0)</f>
        <v>#VALUE!</v>
      </c>
      <c r="X145" s="49" t="e">
        <f aca="false">IF($C145="S",VTOTAL1,IF($C145=0,0,ROUND(SomaAgrup,15-13*#REF!)))</f>
        <v>#VALUE!</v>
      </c>
      <c r="Y145" s="0" t="e">
        <f aca="false">IF(AND($C145="S",$X145&gt;0),IF(ISBLANK(#REF!),"RA",LEFT(#REF!,2)),"")</f>
        <v>#VALUE!</v>
      </c>
      <c r="Z145" s="50" t="e">
        <f aca="true">IF($C145="S",IF($Y145="CP",$X145,IF($Y145="RA",(($X145)*[1]QCI!$AA$3),0)),SomaAgrup)</f>
        <v>#VALUE!</v>
      </c>
      <c r="AA145" s="51" t="e">
        <f aca="true">IF($C145="S",IF($Y145="OU",ROUND($X145,2),0),SomaAgrup)</f>
        <v>#VALUE!</v>
      </c>
    </row>
    <row r="146" customFormat="false" ht="15" hidden="true" customHeight="false" outlineLevel="0" collapsed="false">
      <c r="A146" s="0" t="str">
        <f aca="false">CHOOSE(1+LOG(1+2*(ORÇAMENTO.Nivel="Meta")+4*(ORÇAMENTO.Nivel="Nível 2")+8*(ORÇAMENTO.Nivel="Nível 3")+16*(ORÇAMENTO.Nivel="Nível 4")+32*(ORÇAMENTO.Nivel="Serviço"),2),0,1,2,3,4,"S")</f>
        <v>S</v>
      </c>
      <c r="B146" s="0" t="n">
        <f aca="true">IF(OR(C146="s",C146=0),OFFSET(B146,-1,0),C146)</f>
        <v>2</v>
      </c>
      <c r="C146" s="0" t="str">
        <f aca="true">IF(OFFSET(C146,-1,0)="L",1,IF(OFFSET(C146,-1,0)=1,2,IF(OR(A146="s",A146=0),"S",IF(AND(OFFSET(C146,-1,0)=2,A146=4),3,IF(AND(OR(OFFSET(C146,-1,0)="s",OFFSET(C146,-1,0)=0),A146&lt;&gt;"s",A146&gt;OFFSET(B146,-1,0)),OFFSET(B146,-1,0),A146)))))</f>
        <v>S</v>
      </c>
      <c r="D146" s="0" t="n">
        <f aca="false">IF(OR(C146="S",C146=0),0,IF(ISERROR(K146),J146,SMALL(J146:K146,1)))</f>
        <v>0</v>
      </c>
      <c r="E146" s="0" t="n">
        <f aca="true">IF($C146=1,OFFSET(E146,-1,0)+MAX(1,COUNTIF([1]QCI!$A$13:$A$24,OFFSET([1]ORÇAMENTO!E146,-1,0))),OFFSET(E146,-1,0))</f>
        <v>2</v>
      </c>
      <c r="F146" s="0" t="n">
        <f aca="true">IF($C146=1,0,IF($C146=2,OFFSET(F146,-1,0)+1,OFFSET(F146,-1,0)))</f>
        <v>4</v>
      </c>
      <c r="G146" s="0" t="n">
        <f aca="true">IF(AND($C146&lt;=2,$C146&lt;&gt;0),0,IF($C146=3,OFFSET(G146,-1,0)+1,OFFSET(G146,-1,0)))</f>
        <v>0</v>
      </c>
      <c r="H146" s="0" t="n">
        <f aca="true">IF(AND($C146&lt;=3,$C146&lt;&gt;0),0,IF($C146=4,OFFSET(H146,-1,0)+1,OFFSET(H146,-1,0)))</f>
        <v>0</v>
      </c>
      <c r="I146" s="0" t="e">
        <f aca="true">IF(AND($C146&lt;=4,$C146&lt;&gt;0),0,IF(AND($C146="S",$X146&gt;0),OFFSET(I146,-1,0)+1,OFFSET(I146,-1,0)))</f>
        <v>#VALUE!</v>
      </c>
      <c r="J146" s="0" t="n">
        <f aca="true">IF(OR($C146="S",$C146=0),0,MATCH(0,OFFSET($D146,1,$C146,ROW($C$251)-ROW($C146)),0))</f>
        <v>0</v>
      </c>
      <c r="K146" s="0" t="n">
        <f aca="true">IF(OR($C146="S",$C146=0),0,MATCH(OFFSET($D146,0,$C146)+IF($C146&lt;&gt;1,1,COUNTIF([1]QCI!$A$13:$A$24,[1]ORÇAMENTO!E146)),OFFSET($D146,1,$C146,ROW($C$251)-ROW($C146)),0))</f>
        <v>0</v>
      </c>
      <c r="L146" s="38"/>
      <c r="M146" s="39" t="s">
        <v>7</v>
      </c>
      <c r="N146" s="40" t="str">
        <f aca="false">CHOOSE(1+LOG(1+2*(C146=1)+4*(C146=2)+8*(C146=3)+16*(C146=4)+32*(C146="S"),2),"","Meta","Nível 2","Nível 3","Nível 4","Serviço")</f>
        <v>Serviço</v>
      </c>
      <c r="O146" s="41" t="str">
        <f aca="false">IF(OR($C146=0,$L146=""),"-",CONCATENATE(E146&amp;".",IF(AND($A$5&gt;=2,$C146&gt;=2),F146&amp;".",""),IF(AND($A$5&gt;=3,$C146&gt;=3),G146&amp;".",""),IF(AND($A$5&gt;=4,$C146&gt;=4),H146&amp;".",""),IF($C146="S",I146&amp;".","")))</f>
        <v>-</v>
      </c>
      <c r="P146" s="42" t="s">
        <v>49</v>
      </c>
      <c r="Q146" s="43"/>
      <c r="R146" s="44" t="e">
        <f aca="false">IF($C146="S",REFERENCIA.Descricao,"(digite a descrição aqui)")</f>
        <v>#VALUE!</v>
      </c>
      <c r="S146" s="45" t="e">
        <f aca="false">REFERENCIA.Unidade</f>
        <v>#VALUE!</v>
      </c>
      <c r="T146" s="46" t="n">
        <f aca="true">OFFSET([1]CÁLCULO!H$15,ROW($T146)-ROW(T$15),0)</f>
        <v>0</v>
      </c>
      <c r="U146" s="47"/>
      <c r="V146" s="48" t="s">
        <v>10</v>
      </c>
      <c r="W146" s="46" t="e">
        <f aca="false">IF($C146="S",ROUND(IF(TIPOORCAMENTO="Proposto",ORÇAMENTO.CustoUnitario*(1+#REF!),ORÇAMENTO.PrecoUnitarioLicitado),15-13*#REF!),0)</f>
        <v>#VALUE!</v>
      </c>
      <c r="X146" s="49" t="e">
        <f aca="false">IF($C146="S",VTOTAL1,IF($C146=0,0,ROUND(SomaAgrup,15-13*#REF!)))</f>
        <v>#VALUE!</v>
      </c>
      <c r="Y146" s="0" t="e">
        <f aca="false">IF(AND($C146="S",$X146&gt;0),IF(ISBLANK(#REF!),"RA",LEFT(#REF!,2)),"")</f>
        <v>#VALUE!</v>
      </c>
      <c r="Z146" s="50" t="e">
        <f aca="true">IF($C146="S",IF($Y146="CP",$X146,IF($Y146="RA",(($X146)*[1]QCI!$AA$3),0)),SomaAgrup)</f>
        <v>#VALUE!</v>
      </c>
      <c r="AA146" s="51" t="e">
        <f aca="true">IF($C146="S",IF($Y146="OU",ROUND($X146,2),0),SomaAgrup)</f>
        <v>#VALUE!</v>
      </c>
    </row>
    <row r="147" customFormat="false" ht="15" hidden="true" customHeight="false" outlineLevel="0" collapsed="false">
      <c r="A147" s="0" t="str">
        <f aca="false">CHOOSE(1+LOG(1+2*(ORÇAMENTO.Nivel="Meta")+4*(ORÇAMENTO.Nivel="Nível 2")+8*(ORÇAMENTO.Nivel="Nível 3")+16*(ORÇAMENTO.Nivel="Nível 4")+32*(ORÇAMENTO.Nivel="Serviço"),2),0,1,2,3,4,"S")</f>
        <v>S</v>
      </c>
      <c r="B147" s="0" t="n">
        <f aca="true">IF(OR(C147="s",C147=0),OFFSET(B147,-1,0),C147)</f>
        <v>2</v>
      </c>
      <c r="C147" s="0" t="str">
        <f aca="true">IF(OFFSET(C147,-1,0)="L",1,IF(OFFSET(C147,-1,0)=1,2,IF(OR(A147="s",A147=0),"S",IF(AND(OFFSET(C147,-1,0)=2,A147=4),3,IF(AND(OR(OFFSET(C147,-1,0)="s",OFFSET(C147,-1,0)=0),A147&lt;&gt;"s",A147&gt;OFFSET(B147,-1,0)),OFFSET(B147,-1,0),A147)))))</f>
        <v>S</v>
      </c>
      <c r="D147" s="0" t="n">
        <f aca="false">IF(OR(C147="S",C147=0),0,IF(ISERROR(K147),J147,SMALL(J147:K147,1)))</f>
        <v>0</v>
      </c>
      <c r="E147" s="0" t="n">
        <f aca="true">IF($C147=1,OFFSET(E147,-1,0)+MAX(1,COUNTIF([1]QCI!$A$13:$A$24,OFFSET([1]ORÇAMENTO!E147,-1,0))),OFFSET(E147,-1,0))</f>
        <v>2</v>
      </c>
      <c r="F147" s="0" t="n">
        <f aca="true">IF($C147=1,0,IF($C147=2,OFFSET(F147,-1,0)+1,OFFSET(F147,-1,0)))</f>
        <v>4</v>
      </c>
      <c r="G147" s="0" t="n">
        <f aca="true">IF(AND($C147&lt;=2,$C147&lt;&gt;0),0,IF($C147=3,OFFSET(G147,-1,0)+1,OFFSET(G147,-1,0)))</f>
        <v>0</v>
      </c>
      <c r="H147" s="0" t="n">
        <f aca="true">IF(AND($C147&lt;=3,$C147&lt;&gt;0),0,IF($C147=4,OFFSET(H147,-1,0)+1,OFFSET(H147,-1,0)))</f>
        <v>0</v>
      </c>
      <c r="I147" s="0" t="e">
        <f aca="true">IF(AND($C147&lt;=4,$C147&lt;&gt;0),0,IF(AND($C147="S",$X147&gt;0),OFFSET(I147,-1,0)+1,OFFSET(I147,-1,0)))</f>
        <v>#VALUE!</v>
      </c>
      <c r="J147" s="0" t="n">
        <f aca="true">IF(OR($C147="S",$C147=0),0,MATCH(0,OFFSET($D147,1,$C147,ROW($C$251)-ROW($C147)),0))</f>
        <v>0</v>
      </c>
      <c r="K147" s="0" t="n">
        <f aca="true">IF(OR($C147="S",$C147=0),0,MATCH(OFFSET($D147,0,$C147)+IF($C147&lt;&gt;1,1,COUNTIF([1]QCI!$A$13:$A$24,[1]ORÇAMENTO!E147)),OFFSET($D147,1,$C147,ROW($C$251)-ROW($C147)),0))</f>
        <v>0</v>
      </c>
      <c r="L147" s="38"/>
      <c r="M147" s="39" t="s">
        <v>7</v>
      </c>
      <c r="N147" s="40" t="str">
        <f aca="false">CHOOSE(1+LOG(1+2*(C147=1)+4*(C147=2)+8*(C147=3)+16*(C147=4)+32*(C147="S"),2),"","Meta","Nível 2","Nível 3","Nível 4","Serviço")</f>
        <v>Serviço</v>
      </c>
      <c r="O147" s="41" t="str">
        <f aca="false">IF(OR($C147=0,$L147=""),"-",CONCATENATE(E147&amp;".",IF(AND($A$5&gt;=2,$C147&gt;=2),F147&amp;".",""),IF(AND($A$5&gt;=3,$C147&gt;=3),G147&amp;".",""),IF(AND($A$5&gt;=4,$C147&gt;=4),H147&amp;".",""),IF($C147="S",I147&amp;".","")))</f>
        <v>-</v>
      </c>
      <c r="P147" s="42" t="s">
        <v>49</v>
      </c>
      <c r="Q147" s="43"/>
      <c r="R147" s="44" t="e">
        <f aca="false">IF($C147="S",REFERENCIA.Descricao,"(digite a descrição aqui)")</f>
        <v>#VALUE!</v>
      </c>
      <c r="S147" s="45" t="e">
        <f aca="false">REFERENCIA.Unidade</f>
        <v>#VALUE!</v>
      </c>
      <c r="T147" s="46" t="n">
        <f aca="true">OFFSET([1]CÁLCULO!H$15,ROW($T147)-ROW(T$15),0)</f>
        <v>0</v>
      </c>
      <c r="U147" s="47"/>
      <c r="V147" s="48" t="s">
        <v>10</v>
      </c>
      <c r="W147" s="46" t="e">
        <f aca="false">IF($C147="S",ROUND(IF(TIPOORCAMENTO="Proposto",ORÇAMENTO.CustoUnitario*(1+#REF!),ORÇAMENTO.PrecoUnitarioLicitado),15-13*#REF!),0)</f>
        <v>#VALUE!</v>
      </c>
      <c r="X147" s="49" t="e">
        <f aca="false">IF($C147="S",VTOTAL1,IF($C147=0,0,ROUND(SomaAgrup,15-13*#REF!)))</f>
        <v>#VALUE!</v>
      </c>
      <c r="Y147" s="0" t="e">
        <f aca="false">IF(AND($C147="S",$X147&gt;0),IF(ISBLANK(#REF!),"RA",LEFT(#REF!,2)),"")</f>
        <v>#VALUE!</v>
      </c>
      <c r="Z147" s="50" t="e">
        <f aca="true">IF($C147="S",IF($Y147="CP",$X147,IF($Y147="RA",(($X147)*[1]QCI!$AA$3),0)),SomaAgrup)</f>
        <v>#VALUE!</v>
      </c>
      <c r="AA147" s="51" t="e">
        <f aca="true">IF($C147="S",IF($Y147="OU",ROUND($X147,2),0),SomaAgrup)</f>
        <v>#VALUE!</v>
      </c>
    </row>
    <row r="148" customFormat="false" ht="15" hidden="true" customHeight="false" outlineLevel="0" collapsed="false">
      <c r="A148" s="0" t="str">
        <f aca="false">CHOOSE(1+LOG(1+2*(ORÇAMENTO.Nivel="Meta")+4*(ORÇAMENTO.Nivel="Nível 2")+8*(ORÇAMENTO.Nivel="Nível 3")+16*(ORÇAMENTO.Nivel="Nível 4")+32*(ORÇAMENTO.Nivel="Serviço"),2),0,1,2,3,4,"S")</f>
        <v>S</v>
      </c>
      <c r="B148" s="0" t="n">
        <f aca="true">IF(OR(C148="s",C148=0),OFFSET(B148,-1,0),C148)</f>
        <v>2</v>
      </c>
      <c r="C148" s="0" t="str">
        <f aca="true">IF(OFFSET(C148,-1,0)="L",1,IF(OFFSET(C148,-1,0)=1,2,IF(OR(A148="s",A148=0),"S",IF(AND(OFFSET(C148,-1,0)=2,A148=4),3,IF(AND(OR(OFFSET(C148,-1,0)="s",OFFSET(C148,-1,0)=0),A148&lt;&gt;"s",A148&gt;OFFSET(B148,-1,0)),OFFSET(B148,-1,0),A148)))))</f>
        <v>S</v>
      </c>
      <c r="D148" s="0" t="n">
        <f aca="false">IF(OR(C148="S",C148=0),0,IF(ISERROR(K148),J148,SMALL(J148:K148,1)))</f>
        <v>0</v>
      </c>
      <c r="E148" s="0" t="n">
        <f aca="true">IF($C148=1,OFFSET(E148,-1,0)+MAX(1,COUNTIF([1]QCI!$A$13:$A$24,OFFSET([1]ORÇAMENTO!E148,-1,0))),OFFSET(E148,-1,0))</f>
        <v>2</v>
      </c>
      <c r="F148" s="0" t="n">
        <f aca="true">IF($C148=1,0,IF($C148=2,OFFSET(F148,-1,0)+1,OFFSET(F148,-1,0)))</f>
        <v>4</v>
      </c>
      <c r="G148" s="0" t="n">
        <f aca="true">IF(AND($C148&lt;=2,$C148&lt;&gt;0),0,IF($C148=3,OFFSET(G148,-1,0)+1,OFFSET(G148,-1,0)))</f>
        <v>0</v>
      </c>
      <c r="H148" s="0" t="n">
        <f aca="true">IF(AND($C148&lt;=3,$C148&lt;&gt;0),0,IF($C148=4,OFFSET(H148,-1,0)+1,OFFSET(H148,-1,0)))</f>
        <v>0</v>
      </c>
      <c r="I148" s="0" t="e">
        <f aca="true">IF(AND($C148&lt;=4,$C148&lt;&gt;0),0,IF(AND($C148="S",$X148&gt;0),OFFSET(I148,-1,0)+1,OFFSET(I148,-1,0)))</f>
        <v>#VALUE!</v>
      </c>
      <c r="J148" s="0" t="n">
        <f aca="true">IF(OR($C148="S",$C148=0),0,MATCH(0,OFFSET($D148,1,$C148,ROW($C$251)-ROW($C148)),0))</f>
        <v>0</v>
      </c>
      <c r="K148" s="0" t="n">
        <f aca="true">IF(OR($C148="S",$C148=0),0,MATCH(OFFSET($D148,0,$C148)+IF($C148&lt;&gt;1,1,COUNTIF([1]QCI!$A$13:$A$24,[1]ORÇAMENTO!E148)),OFFSET($D148,1,$C148,ROW($C$251)-ROW($C148)),0))</f>
        <v>0</v>
      </c>
      <c r="L148" s="38"/>
      <c r="M148" s="39" t="s">
        <v>7</v>
      </c>
      <c r="N148" s="40" t="str">
        <f aca="false">CHOOSE(1+LOG(1+2*(C148=1)+4*(C148=2)+8*(C148=3)+16*(C148=4)+32*(C148="S"),2),"","Meta","Nível 2","Nível 3","Nível 4","Serviço")</f>
        <v>Serviço</v>
      </c>
      <c r="O148" s="41" t="str">
        <f aca="false">IF(OR($C148=0,$L148=""),"-",CONCATENATE(E148&amp;".",IF(AND($A$5&gt;=2,$C148&gt;=2),F148&amp;".",""),IF(AND($A$5&gt;=3,$C148&gt;=3),G148&amp;".",""),IF(AND($A$5&gt;=4,$C148&gt;=4),H148&amp;".",""),IF($C148="S",I148&amp;".","")))</f>
        <v>-</v>
      </c>
      <c r="P148" s="42" t="s">
        <v>49</v>
      </c>
      <c r="Q148" s="43"/>
      <c r="R148" s="44" t="e">
        <f aca="false">IF($C148="S",REFERENCIA.Descricao,"(digite a descrição aqui)")</f>
        <v>#VALUE!</v>
      </c>
      <c r="S148" s="45" t="e">
        <f aca="false">REFERENCIA.Unidade</f>
        <v>#VALUE!</v>
      </c>
      <c r="T148" s="46" t="n">
        <f aca="true">OFFSET([1]CÁLCULO!H$15,ROW($T148)-ROW(T$15),0)</f>
        <v>0</v>
      </c>
      <c r="U148" s="47"/>
      <c r="V148" s="48" t="s">
        <v>10</v>
      </c>
      <c r="W148" s="46" t="e">
        <f aca="false">IF($C148="S",ROUND(IF(TIPOORCAMENTO="Proposto",ORÇAMENTO.CustoUnitario*(1+#REF!),ORÇAMENTO.PrecoUnitarioLicitado),15-13*#REF!),0)</f>
        <v>#VALUE!</v>
      </c>
      <c r="X148" s="49" t="e">
        <f aca="false">IF($C148="S",VTOTAL1,IF($C148=0,0,ROUND(SomaAgrup,15-13*#REF!)))</f>
        <v>#VALUE!</v>
      </c>
      <c r="Y148" s="0" t="e">
        <f aca="false">IF(AND($C148="S",$X148&gt;0),IF(ISBLANK(#REF!),"RA",LEFT(#REF!,2)),"")</f>
        <v>#VALUE!</v>
      </c>
      <c r="Z148" s="50" t="e">
        <f aca="true">IF($C148="S",IF($Y148="CP",$X148,IF($Y148="RA",(($X148)*[1]QCI!$AA$3),0)),SomaAgrup)</f>
        <v>#VALUE!</v>
      </c>
      <c r="AA148" s="51" t="e">
        <f aca="true">IF($C148="S",IF($Y148="OU",ROUND($X148,2),0),SomaAgrup)</f>
        <v>#VALUE!</v>
      </c>
    </row>
    <row r="149" customFormat="false" ht="15" hidden="true" customHeight="false" outlineLevel="0" collapsed="false">
      <c r="A149" s="0" t="str">
        <f aca="false">CHOOSE(1+LOG(1+2*(ORÇAMENTO.Nivel="Meta")+4*(ORÇAMENTO.Nivel="Nível 2")+8*(ORÇAMENTO.Nivel="Nível 3")+16*(ORÇAMENTO.Nivel="Nível 4")+32*(ORÇAMENTO.Nivel="Serviço"),2),0,1,2,3,4,"S")</f>
        <v>S</v>
      </c>
      <c r="B149" s="0" t="n">
        <f aca="true">IF(OR(C149="s",C149=0),OFFSET(B149,-1,0),C149)</f>
        <v>2</v>
      </c>
      <c r="C149" s="0" t="str">
        <f aca="true">IF(OFFSET(C149,-1,0)="L",1,IF(OFFSET(C149,-1,0)=1,2,IF(OR(A149="s",A149=0),"S",IF(AND(OFFSET(C149,-1,0)=2,A149=4),3,IF(AND(OR(OFFSET(C149,-1,0)="s",OFFSET(C149,-1,0)=0),A149&lt;&gt;"s",A149&gt;OFFSET(B149,-1,0)),OFFSET(B149,-1,0),A149)))))</f>
        <v>S</v>
      </c>
      <c r="D149" s="0" t="n">
        <f aca="false">IF(OR(C149="S",C149=0),0,IF(ISERROR(K149),J149,SMALL(J149:K149,1)))</f>
        <v>0</v>
      </c>
      <c r="E149" s="0" t="n">
        <f aca="true">IF($C149=1,OFFSET(E149,-1,0)+MAX(1,COUNTIF([1]QCI!$A$13:$A$24,OFFSET([1]ORÇAMENTO!E149,-1,0))),OFFSET(E149,-1,0))</f>
        <v>2</v>
      </c>
      <c r="F149" s="0" t="n">
        <f aca="true">IF($C149=1,0,IF($C149=2,OFFSET(F149,-1,0)+1,OFFSET(F149,-1,0)))</f>
        <v>4</v>
      </c>
      <c r="G149" s="0" t="n">
        <f aca="true">IF(AND($C149&lt;=2,$C149&lt;&gt;0),0,IF($C149=3,OFFSET(G149,-1,0)+1,OFFSET(G149,-1,0)))</f>
        <v>0</v>
      </c>
      <c r="H149" s="0" t="n">
        <f aca="true">IF(AND($C149&lt;=3,$C149&lt;&gt;0),0,IF($C149=4,OFFSET(H149,-1,0)+1,OFFSET(H149,-1,0)))</f>
        <v>0</v>
      </c>
      <c r="I149" s="0" t="e">
        <f aca="true">IF(AND($C149&lt;=4,$C149&lt;&gt;0),0,IF(AND($C149="S",$X149&gt;0),OFFSET(I149,-1,0)+1,OFFSET(I149,-1,0)))</f>
        <v>#VALUE!</v>
      </c>
      <c r="J149" s="0" t="n">
        <f aca="true">IF(OR($C149="S",$C149=0),0,MATCH(0,OFFSET($D149,1,$C149,ROW($C$251)-ROW($C149)),0))</f>
        <v>0</v>
      </c>
      <c r="K149" s="0" t="n">
        <f aca="true">IF(OR($C149="S",$C149=0),0,MATCH(OFFSET($D149,0,$C149)+IF($C149&lt;&gt;1,1,COUNTIF([1]QCI!$A$13:$A$24,[1]ORÇAMENTO!E149)),OFFSET($D149,1,$C149,ROW($C$251)-ROW($C149)),0))</f>
        <v>0</v>
      </c>
      <c r="L149" s="38"/>
      <c r="M149" s="39" t="s">
        <v>7</v>
      </c>
      <c r="N149" s="40" t="str">
        <f aca="false">CHOOSE(1+LOG(1+2*(C149=1)+4*(C149=2)+8*(C149=3)+16*(C149=4)+32*(C149="S"),2),"","Meta","Nível 2","Nível 3","Nível 4","Serviço")</f>
        <v>Serviço</v>
      </c>
      <c r="O149" s="41" t="str">
        <f aca="false">IF(OR($C149=0,$L149=""),"-",CONCATENATE(E149&amp;".",IF(AND($A$5&gt;=2,$C149&gt;=2),F149&amp;".",""),IF(AND($A$5&gt;=3,$C149&gt;=3),G149&amp;".",""),IF(AND($A$5&gt;=4,$C149&gt;=4),H149&amp;".",""),IF($C149="S",I149&amp;".","")))</f>
        <v>-</v>
      </c>
      <c r="P149" s="42" t="s">
        <v>49</v>
      </c>
      <c r="Q149" s="43"/>
      <c r="R149" s="44" t="e">
        <f aca="false">IF($C149="S",REFERENCIA.Descricao,"(digite a descrição aqui)")</f>
        <v>#VALUE!</v>
      </c>
      <c r="S149" s="45" t="e">
        <f aca="false">REFERENCIA.Unidade</f>
        <v>#VALUE!</v>
      </c>
      <c r="T149" s="46" t="n">
        <f aca="true">OFFSET([1]CÁLCULO!H$15,ROW($T149)-ROW(T$15),0)</f>
        <v>0</v>
      </c>
      <c r="U149" s="47"/>
      <c r="V149" s="48" t="s">
        <v>10</v>
      </c>
      <c r="W149" s="46" t="e">
        <f aca="false">IF($C149="S",ROUND(IF(TIPOORCAMENTO="Proposto",ORÇAMENTO.CustoUnitario*(1+#REF!),ORÇAMENTO.PrecoUnitarioLicitado),15-13*#REF!),0)</f>
        <v>#VALUE!</v>
      </c>
      <c r="X149" s="49" t="e">
        <f aca="false">IF($C149="S",VTOTAL1,IF($C149=0,0,ROUND(SomaAgrup,15-13*#REF!)))</f>
        <v>#VALUE!</v>
      </c>
      <c r="Y149" s="0" t="e">
        <f aca="false">IF(AND($C149="S",$X149&gt;0),IF(ISBLANK(#REF!),"RA",LEFT(#REF!,2)),"")</f>
        <v>#VALUE!</v>
      </c>
      <c r="Z149" s="50" t="e">
        <f aca="true">IF($C149="S",IF($Y149="CP",$X149,IF($Y149="RA",(($X149)*[1]QCI!$AA$3),0)),SomaAgrup)</f>
        <v>#VALUE!</v>
      </c>
      <c r="AA149" s="51" t="e">
        <f aca="true">IF($C149="S",IF($Y149="OU",ROUND($X149,2),0),SomaAgrup)</f>
        <v>#VALUE!</v>
      </c>
    </row>
    <row r="150" customFormat="false" ht="15" hidden="true" customHeight="false" outlineLevel="0" collapsed="false">
      <c r="A150" s="0" t="str">
        <f aca="false">CHOOSE(1+LOG(1+2*(ORÇAMENTO.Nivel="Meta")+4*(ORÇAMENTO.Nivel="Nível 2")+8*(ORÇAMENTO.Nivel="Nível 3")+16*(ORÇAMENTO.Nivel="Nível 4")+32*(ORÇAMENTO.Nivel="Serviço"),2),0,1,2,3,4,"S")</f>
        <v>S</v>
      </c>
      <c r="B150" s="0" t="n">
        <f aca="true">IF(OR(C150="s",C150=0),OFFSET(B150,-1,0),C150)</f>
        <v>2</v>
      </c>
      <c r="C150" s="0" t="str">
        <f aca="true">IF(OFFSET(C150,-1,0)="L",1,IF(OFFSET(C150,-1,0)=1,2,IF(OR(A150="s",A150=0),"S",IF(AND(OFFSET(C150,-1,0)=2,A150=4),3,IF(AND(OR(OFFSET(C150,-1,0)="s",OFFSET(C150,-1,0)=0),A150&lt;&gt;"s",A150&gt;OFFSET(B150,-1,0)),OFFSET(B150,-1,0),A150)))))</f>
        <v>S</v>
      </c>
      <c r="D150" s="0" t="n">
        <f aca="false">IF(OR(C150="S",C150=0),0,IF(ISERROR(K150),J150,SMALL(J150:K150,1)))</f>
        <v>0</v>
      </c>
      <c r="E150" s="0" t="n">
        <f aca="true">IF($C150=1,OFFSET(E150,-1,0)+MAX(1,COUNTIF([1]QCI!$A$13:$A$24,OFFSET([1]ORÇAMENTO!E150,-1,0))),OFFSET(E150,-1,0))</f>
        <v>2</v>
      </c>
      <c r="F150" s="0" t="n">
        <f aca="true">IF($C150=1,0,IF($C150=2,OFFSET(F150,-1,0)+1,OFFSET(F150,-1,0)))</f>
        <v>4</v>
      </c>
      <c r="G150" s="0" t="n">
        <f aca="true">IF(AND($C150&lt;=2,$C150&lt;&gt;0),0,IF($C150=3,OFFSET(G150,-1,0)+1,OFFSET(G150,-1,0)))</f>
        <v>0</v>
      </c>
      <c r="H150" s="0" t="n">
        <f aca="true">IF(AND($C150&lt;=3,$C150&lt;&gt;0),0,IF($C150=4,OFFSET(H150,-1,0)+1,OFFSET(H150,-1,0)))</f>
        <v>0</v>
      </c>
      <c r="I150" s="0" t="e">
        <f aca="true">IF(AND($C150&lt;=4,$C150&lt;&gt;0),0,IF(AND($C150="S",$X150&gt;0),OFFSET(I150,-1,0)+1,OFFSET(I150,-1,0)))</f>
        <v>#VALUE!</v>
      </c>
      <c r="J150" s="0" t="n">
        <f aca="true">IF(OR($C150="S",$C150=0),0,MATCH(0,OFFSET($D150,1,$C150,ROW($C$251)-ROW($C150)),0))</f>
        <v>0</v>
      </c>
      <c r="K150" s="0" t="n">
        <f aca="true">IF(OR($C150="S",$C150=0),0,MATCH(OFFSET($D150,0,$C150)+IF($C150&lt;&gt;1,1,COUNTIF([1]QCI!$A$13:$A$24,[1]ORÇAMENTO!E150)),OFFSET($D150,1,$C150,ROW($C$251)-ROW($C150)),0))</f>
        <v>0</v>
      </c>
      <c r="L150" s="38"/>
      <c r="M150" s="39" t="s">
        <v>7</v>
      </c>
      <c r="N150" s="40" t="str">
        <f aca="false">CHOOSE(1+LOG(1+2*(C150=1)+4*(C150=2)+8*(C150=3)+16*(C150=4)+32*(C150="S"),2),"","Meta","Nível 2","Nível 3","Nível 4","Serviço")</f>
        <v>Serviço</v>
      </c>
      <c r="O150" s="41" t="str">
        <f aca="false">IF(OR($C150=0,$L150=""),"-",CONCATENATE(E150&amp;".",IF(AND($A$5&gt;=2,$C150&gt;=2),F150&amp;".",""),IF(AND($A$5&gt;=3,$C150&gt;=3),G150&amp;".",""),IF(AND($A$5&gt;=4,$C150&gt;=4),H150&amp;".",""),IF($C150="S",I150&amp;".","")))</f>
        <v>-</v>
      </c>
      <c r="P150" s="42" t="s">
        <v>49</v>
      </c>
      <c r="Q150" s="43"/>
      <c r="R150" s="44" t="e">
        <f aca="false">IF($C150="S",REFERENCIA.Descricao,"(digite a descrição aqui)")</f>
        <v>#VALUE!</v>
      </c>
      <c r="S150" s="45" t="e">
        <f aca="false">REFERENCIA.Unidade</f>
        <v>#VALUE!</v>
      </c>
      <c r="T150" s="46" t="n">
        <f aca="true">OFFSET([1]CÁLCULO!H$15,ROW($T150)-ROW(T$15),0)</f>
        <v>0</v>
      </c>
      <c r="U150" s="47"/>
      <c r="V150" s="48" t="s">
        <v>10</v>
      </c>
      <c r="W150" s="46" t="e">
        <f aca="false">IF($C150="S",ROUND(IF(TIPOORCAMENTO="Proposto",ORÇAMENTO.CustoUnitario*(1+#REF!),ORÇAMENTO.PrecoUnitarioLicitado),15-13*#REF!),0)</f>
        <v>#VALUE!</v>
      </c>
      <c r="X150" s="49" t="e">
        <f aca="false">IF($C150="S",VTOTAL1,IF($C150=0,0,ROUND(SomaAgrup,15-13*#REF!)))</f>
        <v>#VALUE!</v>
      </c>
      <c r="Y150" s="0" t="e">
        <f aca="false">IF(AND($C150="S",$X150&gt;0),IF(ISBLANK(#REF!),"RA",LEFT(#REF!,2)),"")</f>
        <v>#VALUE!</v>
      </c>
      <c r="Z150" s="50" t="e">
        <f aca="true">IF($C150="S",IF($Y150="CP",$X150,IF($Y150="RA",(($X150)*[1]QCI!$AA$3),0)),SomaAgrup)</f>
        <v>#VALUE!</v>
      </c>
      <c r="AA150" s="51" t="e">
        <f aca="true">IF($C150="S",IF($Y150="OU",ROUND($X150,2),0),SomaAgrup)</f>
        <v>#VALUE!</v>
      </c>
    </row>
    <row r="151" customFormat="false" ht="15" hidden="true" customHeight="false" outlineLevel="0" collapsed="false">
      <c r="A151" s="0" t="str">
        <f aca="false">CHOOSE(1+LOG(1+2*(ORÇAMENTO.Nivel="Meta")+4*(ORÇAMENTO.Nivel="Nível 2")+8*(ORÇAMENTO.Nivel="Nível 3")+16*(ORÇAMENTO.Nivel="Nível 4")+32*(ORÇAMENTO.Nivel="Serviço"),2),0,1,2,3,4,"S")</f>
        <v>S</v>
      </c>
      <c r="B151" s="0" t="n">
        <f aca="true">IF(OR(C151="s",C151=0),OFFSET(B151,-1,0),C151)</f>
        <v>2</v>
      </c>
      <c r="C151" s="0" t="str">
        <f aca="true">IF(OFFSET(C151,-1,0)="L",1,IF(OFFSET(C151,-1,0)=1,2,IF(OR(A151="s",A151=0),"S",IF(AND(OFFSET(C151,-1,0)=2,A151=4),3,IF(AND(OR(OFFSET(C151,-1,0)="s",OFFSET(C151,-1,0)=0),A151&lt;&gt;"s",A151&gt;OFFSET(B151,-1,0)),OFFSET(B151,-1,0),A151)))))</f>
        <v>S</v>
      </c>
      <c r="D151" s="0" t="n">
        <f aca="false">IF(OR(C151="S",C151=0),0,IF(ISERROR(K151),J151,SMALL(J151:K151,1)))</f>
        <v>0</v>
      </c>
      <c r="E151" s="0" t="n">
        <f aca="true">IF($C151=1,OFFSET(E151,-1,0)+MAX(1,COUNTIF([1]QCI!$A$13:$A$24,OFFSET([1]ORÇAMENTO!E151,-1,0))),OFFSET(E151,-1,0))</f>
        <v>2</v>
      </c>
      <c r="F151" s="0" t="n">
        <f aca="true">IF($C151=1,0,IF($C151=2,OFFSET(F151,-1,0)+1,OFFSET(F151,-1,0)))</f>
        <v>4</v>
      </c>
      <c r="G151" s="0" t="n">
        <f aca="true">IF(AND($C151&lt;=2,$C151&lt;&gt;0),0,IF($C151=3,OFFSET(G151,-1,0)+1,OFFSET(G151,-1,0)))</f>
        <v>0</v>
      </c>
      <c r="H151" s="0" t="n">
        <f aca="true">IF(AND($C151&lt;=3,$C151&lt;&gt;0),0,IF($C151=4,OFFSET(H151,-1,0)+1,OFFSET(H151,-1,0)))</f>
        <v>0</v>
      </c>
      <c r="I151" s="0" t="e">
        <f aca="true">IF(AND($C151&lt;=4,$C151&lt;&gt;0),0,IF(AND($C151="S",$X151&gt;0),OFFSET(I151,-1,0)+1,OFFSET(I151,-1,0)))</f>
        <v>#VALUE!</v>
      </c>
      <c r="J151" s="0" t="n">
        <f aca="true">IF(OR($C151="S",$C151=0),0,MATCH(0,OFFSET($D151,1,$C151,ROW($C$251)-ROW($C151)),0))</f>
        <v>0</v>
      </c>
      <c r="K151" s="0" t="n">
        <f aca="true">IF(OR($C151="S",$C151=0),0,MATCH(OFFSET($D151,0,$C151)+IF($C151&lt;&gt;1,1,COUNTIF([1]QCI!$A$13:$A$24,[1]ORÇAMENTO!E151)),OFFSET($D151,1,$C151,ROW($C$251)-ROW($C151)),0))</f>
        <v>0</v>
      </c>
      <c r="L151" s="38"/>
      <c r="M151" s="39" t="s">
        <v>7</v>
      </c>
      <c r="N151" s="40" t="str">
        <f aca="false">CHOOSE(1+LOG(1+2*(C151=1)+4*(C151=2)+8*(C151=3)+16*(C151=4)+32*(C151="S"),2),"","Meta","Nível 2","Nível 3","Nível 4","Serviço")</f>
        <v>Serviço</v>
      </c>
      <c r="O151" s="41" t="str">
        <f aca="false">IF(OR($C151=0,$L151=""),"-",CONCATENATE(E151&amp;".",IF(AND($A$5&gt;=2,$C151&gt;=2),F151&amp;".",""),IF(AND($A$5&gt;=3,$C151&gt;=3),G151&amp;".",""),IF(AND($A$5&gt;=4,$C151&gt;=4),H151&amp;".",""),IF($C151="S",I151&amp;".","")))</f>
        <v>-</v>
      </c>
      <c r="P151" s="42" t="s">
        <v>49</v>
      </c>
      <c r="Q151" s="43"/>
      <c r="R151" s="44" t="e">
        <f aca="false">IF($C151="S",REFERENCIA.Descricao,"(digite a descrição aqui)")</f>
        <v>#VALUE!</v>
      </c>
      <c r="S151" s="45" t="e">
        <f aca="false">REFERENCIA.Unidade</f>
        <v>#VALUE!</v>
      </c>
      <c r="T151" s="46" t="n">
        <f aca="true">OFFSET([1]CÁLCULO!H$15,ROW($T151)-ROW(T$15),0)</f>
        <v>0</v>
      </c>
      <c r="U151" s="47"/>
      <c r="V151" s="48" t="s">
        <v>10</v>
      </c>
      <c r="W151" s="46" t="e">
        <f aca="false">IF($C151="S",ROUND(IF(TIPOORCAMENTO="Proposto",ORÇAMENTO.CustoUnitario*(1+#REF!),ORÇAMENTO.PrecoUnitarioLicitado),15-13*#REF!),0)</f>
        <v>#VALUE!</v>
      </c>
      <c r="X151" s="49" t="e">
        <f aca="false">IF($C151="S",VTOTAL1,IF($C151=0,0,ROUND(SomaAgrup,15-13*#REF!)))</f>
        <v>#VALUE!</v>
      </c>
      <c r="Y151" s="0" t="e">
        <f aca="false">IF(AND($C151="S",$X151&gt;0),IF(ISBLANK(#REF!),"RA",LEFT(#REF!,2)),"")</f>
        <v>#VALUE!</v>
      </c>
      <c r="Z151" s="50" t="e">
        <f aca="true">IF($C151="S",IF($Y151="CP",$X151,IF($Y151="RA",(($X151)*[1]QCI!$AA$3),0)),SomaAgrup)</f>
        <v>#VALUE!</v>
      </c>
      <c r="AA151" s="51" t="e">
        <f aca="true">IF($C151="S",IF($Y151="OU",ROUND($X151,2),0),SomaAgrup)</f>
        <v>#VALUE!</v>
      </c>
    </row>
    <row r="152" customFormat="false" ht="15" hidden="true" customHeight="false" outlineLevel="0" collapsed="false">
      <c r="A152" s="0" t="str">
        <f aca="false">CHOOSE(1+LOG(1+2*(ORÇAMENTO.Nivel="Meta")+4*(ORÇAMENTO.Nivel="Nível 2")+8*(ORÇAMENTO.Nivel="Nível 3")+16*(ORÇAMENTO.Nivel="Nível 4")+32*(ORÇAMENTO.Nivel="Serviço"),2),0,1,2,3,4,"S")</f>
        <v>S</v>
      </c>
      <c r="B152" s="0" t="n">
        <f aca="true">IF(OR(C152="s",C152=0),OFFSET(B152,-1,0),C152)</f>
        <v>2</v>
      </c>
      <c r="C152" s="0" t="str">
        <f aca="true">IF(OFFSET(C152,-1,0)="L",1,IF(OFFSET(C152,-1,0)=1,2,IF(OR(A152="s",A152=0),"S",IF(AND(OFFSET(C152,-1,0)=2,A152=4),3,IF(AND(OR(OFFSET(C152,-1,0)="s",OFFSET(C152,-1,0)=0),A152&lt;&gt;"s",A152&gt;OFFSET(B152,-1,0)),OFFSET(B152,-1,0),A152)))))</f>
        <v>S</v>
      </c>
      <c r="D152" s="0" t="n">
        <f aca="false">IF(OR(C152="S",C152=0),0,IF(ISERROR(K152),J152,SMALL(J152:K152,1)))</f>
        <v>0</v>
      </c>
      <c r="E152" s="0" t="n">
        <f aca="true">IF($C152=1,OFFSET(E152,-1,0)+MAX(1,COUNTIF([1]QCI!$A$13:$A$24,OFFSET([1]ORÇAMENTO!E152,-1,0))),OFFSET(E152,-1,0))</f>
        <v>2</v>
      </c>
      <c r="F152" s="0" t="n">
        <f aca="true">IF($C152=1,0,IF($C152=2,OFFSET(F152,-1,0)+1,OFFSET(F152,-1,0)))</f>
        <v>4</v>
      </c>
      <c r="G152" s="0" t="n">
        <f aca="true">IF(AND($C152&lt;=2,$C152&lt;&gt;0),0,IF($C152=3,OFFSET(G152,-1,0)+1,OFFSET(G152,-1,0)))</f>
        <v>0</v>
      </c>
      <c r="H152" s="0" t="n">
        <f aca="true">IF(AND($C152&lt;=3,$C152&lt;&gt;0),0,IF($C152=4,OFFSET(H152,-1,0)+1,OFFSET(H152,-1,0)))</f>
        <v>0</v>
      </c>
      <c r="I152" s="0" t="e">
        <f aca="true">IF(AND($C152&lt;=4,$C152&lt;&gt;0),0,IF(AND($C152="S",$X152&gt;0),OFFSET(I152,-1,0)+1,OFFSET(I152,-1,0)))</f>
        <v>#VALUE!</v>
      </c>
      <c r="J152" s="0" t="n">
        <f aca="true">IF(OR($C152="S",$C152=0),0,MATCH(0,OFFSET($D152,1,$C152,ROW($C$251)-ROW($C152)),0))</f>
        <v>0</v>
      </c>
      <c r="K152" s="0" t="n">
        <f aca="true">IF(OR($C152="S",$C152=0),0,MATCH(OFFSET($D152,0,$C152)+IF($C152&lt;&gt;1,1,COUNTIF([1]QCI!$A$13:$A$24,[1]ORÇAMENTO!E152)),OFFSET($D152,1,$C152,ROW($C$251)-ROW($C152)),0))</f>
        <v>0</v>
      </c>
      <c r="L152" s="38"/>
      <c r="M152" s="39" t="s">
        <v>7</v>
      </c>
      <c r="N152" s="40" t="str">
        <f aca="false">CHOOSE(1+LOG(1+2*(C152=1)+4*(C152=2)+8*(C152=3)+16*(C152=4)+32*(C152="S"),2),"","Meta","Nível 2","Nível 3","Nível 4","Serviço")</f>
        <v>Serviço</v>
      </c>
      <c r="O152" s="41" t="str">
        <f aca="false">IF(OR($C152=0,$L152=""),"-",CONCATENATE(E152&amp;".",IF(AND($A$5&gt;=2,$C152&gt;=2),F152&amp;".",""),IF(AND($A$5&gt;=3,$C152&gt;=3),G152&amp;".",""),IF(AND($A$5&gt;=4,$C152&gt;=4),H152&amp;".",""),IF($C152="S",I152&amp;".","")))</f>
        <v>-</v>
      </c>
      <c r="P152" s="42" t="s">
        <v>49</v>
      </c>
      <c r="Q152" s="43"/>
      <c r="R152" s="44" t="e">
        <f aca="false">IF($C152="S",REFERENCIA.Descricao,"(digite a descrição aqui)")</f>
        <v>#VALUE!</v>
      </c>
      <c r="S152" s="45" t="e">
        <f aca="false">REFERENCIA.Unidade</f>
        <v>#VALUE!</v>
      </c>
      <c r="T152" s="46" t="n">
        <f aca="true">OFFSET([1]CÁLCULO!H$15,ROW($T152)-ROW(T$15),0)</f>
        <v>0</v>
      </c>
      <c r="U152" s="47"/>
      <c r="V152" s="48" t="s">
        <v>10</v>
      </c>
      <c r="W152" s="46" t="e">
        <f aca="false">IF($C152="S",ROUND(IF(TIPOORCAMENTO="Proposto",ORÇAMENTO.CustoUnitario*(1+#REF!),ORÇAMENTO.PrecoUnitarioLicitado),15-13*#REF!),0)</f>
        <v>#VALUE!</v>
      </c>
      <c r="X152" s="49" t="e">
        <f aca="false">IF($C152="S",VTOTAL1,IF($C152=0,0,ROUND(SomaAgrup,15-13*#REF!)))</f>
        <v>#VALUE!</v>
      </c>
      <c r="Y152" s="0" t="e">
        <f aca="false">IF(AND($C152="S",$X152&gt;0),IF(ISBLANK(#REF!),"RA",LEFT(#REF!,2)),"")</f>
        <v>#VALUE!</v>
      </c>
      <c r="Z152" s="50" t="e">
        <f aca="true">IF($C152="S",IF($Y152="CP",$X152,IF($Y152="RA",(($X152)*[1]QCI!$AA$3),0)),SomaAgrup)</f>
        <v>#VALUE!</v>
      </c>
      <c r="AA152" s="51" t="e">
        <f aca="true">IF($C152="S",IF($Y152="OU",ROUND($X152,2),0),SomaAgrup)</f>
        <v>#VALUE!</v>
      </c>
    </row>
    <row r="153" customFormat="false" ht="15" hidden="true" customHeight="false" outlineLevel="0" collapsed="false">
      <c r="A153" s="0" t="str">
        <f aca="false">CHOOSE(1+LOG(1+2*(ORÇAMENTO.Nivel="Meta")+4*(ORÇAMENTO.Nivel="Nível 2")+8*(ORÇAMENTO.Nivel="Nível 3")+16*(ORÇAMENTO.Nivel="Nível 4")+32*(ORÇAMENTO.Nivel="Serviço"),2),0,1,2,3,4,"S")</f>
        <v>S</v>
      </c>
      <c r="B153" s="0" t="n">
        <f aca="true">IF(OR(C153="s",C153=0),OFFSET(B153,-1,0),C153)</f>
        <v>2</v>
      </c>
      <c r="C153" s="0" t="str">
        <f aca="true">IF(OFFSET(C153,-1,0)="L",1,IF(OFFSET(C153,-1,0)=1,2,IF(OR(A153="s",A153=0),"S",IF(AND(OFFSET(C153,-1,0)=2,A153=4),3,IF(AND(OR(OFFSET(C153,-1,0)="s",OFFSET(C153,-1,0)=0),A153&lt;&gt;"s",A153&gt;OFFSET(B153,-1,0)),OFFSET(B153,-1,0),A153)))))</f>
        <v>S</v>
      </c>
      <c r="D153" s="0" t="n">
        <f aca="false">IF(OR(C153="S",C153=0),0,IF(ISERROR(K153),J153,SMALL(J153:K153,1)))</f>
        <v>0</v>
      </c>
      <c r="E153" s="0" t="n">
        <f aca="true">IF($C153=1,OFFSET(E153,-1,0)+MAX(1,COUNTIF([1]QCI!$A$13:$A$24,OFFSET([1]ORÇAMENTO!E153,-1,0))),OFFSET(E153,-1,0))</f>
        <v>2</v>
      </c>
      <c r="F153" s="0" t="n">
        <f aca="true">IF($C153=1,0,IF($C153=2,OFFSET(F153,-1,0)+1,OFFSET(F153,-1,0)))</f>
        <v>4</v>
      </c>
      <c r="G153" s="0" t="n">
        <f aca="true">IF(AND($C153&lt;=2,$C153&lt;&gt;0),0,IF($C153=3,OFFSET(G153,-1,0)+1,OFFSET(G153,-1,0)))</f>
        <v>0</v>
      </c>
      <c r="H153" s="0" t="n">
        <f aca="true">IF(AND($C153&lt;=3,$C153&lt;&gt;0),0,IF($C153=4,OFFSET(H153,-1,0)+1,OFFSET(H153,-1,0)))</f>
        <v>0</v>
      </c>
      <c r="I153" s="0" t="e">
        <f aca="true">IF(AND($C153&lt;=4,$C153&lt;&gt;0),0,IF(AND($C153="S",$X153&gt;0),OFFSET(I153,-1,0)+1,OFFSET(I153,-1,0)))</f>
        <v>#VALUE!</v>
      </c>
      <c r="J153" s="0" t="n">
        <f aca="true">IF(OR($C153="S",$C153=0),0,MATCH(0,OFFSET($D153,1,$C153,ROW($C$251)-ROW($C153)),0))</f>
        <v>0</v>
      </c>
      <c r="K153" s="0" t="n">
        <f aca="true">IF(OR($C153="S",$C153=0),0,MATCH(OFFSET($D153,0,$C153)+IF($C153&lt;&gt;1,1,COUNTIF([1]QCI!$A$13:$A$24,[1]ORÇAMENTO!E153)),OFFSET($D153,1,$C153,ROW($C$251)-ROW($C153)),0))</f>
        <v>0</v>
      </c>
      <c r="L153" s="38"/>
      <c r="M153" s="39" t="s">
        <v>7</v>
      </c>
      <c r="N153" s="40" t="str">
        <f aca="false">CHOOSE(1+LOG(1+2*(C153=1)+4*(C153=2)+8*(C153=3)+16*(C153=4)+32*(C153="S"),2),"","Meta","Nível 2","Nível 3","Nível 4","Serviço")</f>
        <v>Serviço</v>
      </c>
      <c r="O153" s="41" t="str">
        <f aca="false">IF(OR($C153=0,$L153=""),"-",CONCATENATE(E153&amp;".",IF(AND($A$5&gt;=2,$C153&gt;=2),F153&amp;".",""),IF(AND($A$5&gt;=3,$C153&gt;=3),G153&amp;".",""),IF(AND($A$5&gt;=4,$C153&gt;=4),H153&amp;".",""),IF($C153="S",I153&amp;".","")))</f>
        <v>-</v>
      </c>
      <c r="P153" s="42" t="s">
        <v>49</v>
      </c>
      <c r="Q153" s="43"/>
      <c r="R153" s="44" t="e">
        <f aca="false">IF($C153="S",REFERENCIA.Descricao,"(digite a descrição aqui)")</f>
        <v>#VALUE!</v>
      </c>
      <c r="S153" s="45" t="e">
        <f aca="false">REFERENCIA.Unidade</f>
        <v>#VALUE!</v>
      </c>
      <c r="T153" s="46" t="n">
        <f aca="true">OFFSET([1]CÁLCULO!H$15,ROW($T153)-ROW(T$15),0)</f>
        <v>0</v>
      </c>
      <c r="U153" s="47"/>
      <c r="V153" s="48" t="s">
        <v>10</v>
      </c>
      <c r="W153" s="46" t="e">
        <f aca="false">IF($C153="S",ROUND(IF(TIPOORCAMENTO="Proposto",ORÇAMENTO.CustoUnitario*(1+#REF!),ORÇAMENTO.PrecoUnitarioLicitado),15-13*#REF!),0)</f>
        <v>#VALUE!</v>
      </c>
      <c r="X153" s="49" t="e">
        <f aca="false">IF($C153="S",VTOTAL1,IF($C153=0,0,ROUND(SomaAgrup,15-13*#REF!)))</f>
        <v>#VALUE!</v>
      </c>
      <c r="Y153" s="0" t="e">
        <f aca="false">IF(AND($C153="S",$X153&gt;0),IF(ISBLANK(#REF!),"RA",LEFT(#REF!,2)),"")</f>
        <v>#VALUE!</v>
      </c>
      <c r="Z153" s="50" t="e">
        <f aca="true">IF($C153="S",IF($Y153="CP",$X153,IF($Y153="RA",(($X153)*[1]QCI!$AA$3),0)),SomaAgrup)</f>
        <v>#VALUE!</v>
      </c>
      <c r="AA153" s="51" t="e">
        <f aca="true">IF($C153="S",IF($Y153="OU",ROUND($X153,2),0),SomaAgrup)</f>
        <v>#VALUE!</v>
      </c>
    </row>
    <row r="154" customFormat="false" ht="15" hidden="true" customHeight="false" outlineLevel="0" collapsed="false">
      <c r="A154" s="0" t="str">
        <f aca="false">CHOOSE(1+LOG(1+2*(ORÇAMENTO.Nivel="Meta")+4*(ORÇAMENTO.Nivel="Nível 2")+8*(ORÇAMENTO.Nivel="Nível 3")+16*(ORÇAMENTO.Nivel="Nível 4")+32*(ORÇAMENTO.Nivel="Serviço"),2),0,1,2,3,4,"S")</f>
        <v>S</v>
      </c>
      <c r="B154" s="0" t="n">
        <f aca="true">IF(OR(C154="s",C154=0),OFFSET(B154,-1,0),C154)</f>
        <v>2</v>
      </c>
      <c r="C154" s="0" t="str">
        <f aca="true">IF(OFFSET(C154,-1,0)="L",1,IF(OFFSET(C154,-1,0)=1,2,IF(OR(A154="s",A154=0),"S",IF(AND(OFFSET(C154,-1,0)=2,A154=4),3,IF(AND(OR(OFFSET(C154,-1,0)="s",OFFSET(C154,-1,0)=0),A154&lt;&gt;"s",A154&gt;OFFSET(B154,-1,0)),OFFSET(B154,-1,0),A154)))))</f>
        <v>S</v>
      </c>
      <c r="D154" s="0" t="n">
        <f aca="false">IF(OR(C154="S",C154=0),0,IF(ISERROR(K154),J154,SMALL(J154:K154,1)))</f>
        <v>0</v>
      </c>
      <c r="E154" s="0" t="n">
        <f aca="true">IF($C154=1,OFFSET(E154,-1,0)+MAX(1,COUNTIF([1]QCI!$A$13:$A$24,OFFSET([1]ORÇAMENTO!E154,-1,0))),OFFSET(E154,-1,0))</f>
        <v>2</v>
      </c>
      <c r="F154" s="0" t="n">
        <f aca="true">IF($C154=1,0,IF($C154=2,OFFSET(F154,-1,0)+1,OFFSET(F154,-1,0)))</f>
        <v>4</v>
      </c>
      <c r="G154" s="0" t="n">
        <f aca="true">IF(AND($C154&lt;=2,$C154&lt;&gt;0),0,IF($C154=3,OFFSET(G154,-1,0)+1,OFFSET(G154,-1,0)))</f>
        <v>0</v>
      </c>
      <c r="H154" s="0" t="n">
        <f aca="true">IF(AND($C154&lt;=3,$C154&lt;&gt;0),0,IF($C154=4,OFFSET(H154,-1,0)+1,OFFSET(H154,-1,0)))</f>
        <v>0</v>
      </c>
      <c r="I154" s="0" t="e">
        <f aca="true">IF(AND($C154&lt;=4,$C154&lt;&gt;0),0,IF(AND($C154="S",$X154&gt;0),OFFSET(I154,-1,0)+1,OFFSET(I154,-1,0)))</f>
        <v>#VALUE!</v>
      </c>
      <c r="J154" s="0" t="n">
        <f aca="true">IF(OR($C154="S",$C154=0),0,MATCH(0,OFFSET($D154,1,$C154,ROW($C$251)-ROW($C154)),0))</f>
        <v>0</v>
      </c>
      <c r="K154" s="0" t="n">
        <f aca="true">IF(OR($C154="S",$C154=0),0,MATCH(OFFSET($D154,0,$C154)+IF($C154&lt;&gt;1,1,COUNTIF([1]QCI!$A$13:$A$24,[1]ORÇAMENTO!E154)),OFFSET($D154,1,$C154,ROW($C$251)-ROW($C154)),0))</f>
        <v>0</v>
      </c>
      <c r="L154" s="38"/>
      <c r="M154" s="39" t="s">
        <v>7</v>
      </c>
      <c r="N154" s="40" t="str">
        <f aca="false">CHOOSE(1+LOG(1+2*(C154=1)+4*(C154=2)+8*(C154=3)+16*(C154=4)+32*(C154="S"),2),"","Meta","Nível 2","Nível 3","Nível 4","Serviço")</f>
        <v>Serviço</v>
      </c>
      <c r="O154" s="41" t="str">
        <f aca="false">IF(OR($C154=0,$L154=""),"-",CONCATENATE(E154&amp;".",IF(AND($A$5&gt;=2,$C154&gt;=2),F154&amp;".",""),IF(AND($A$5&gt;=3,$C154&gt;=3),G154&amp;".",""),IF(AND($A$5&gt;=4,$C154&gt;=4),H154&amp;".",""),IF($C154="S",I154&amp;".","")))</f>
        <v>-</v>
      </c>
      <c r="P154" s="42" t="s">
        <v>49</v>
      </c>
      <c r="Q154" s="43"/>
      <c r="R154" s="44" t="e">
        <f aca="false">IF($C154="S",REFERENCIA.Descricao,"(digite a descrição aqui)")</f>
        <v>#VALUE!</v>
      </c>
      <c r="S154" s="45" t="e">
        <f aca="false">REFERENCIA.Unidade</f>
        <v>#VALUE!</v>
      </c>
      <c r="T154" s="46" t="n">
        <f aca="true">OFFSET([1]CÁLCULO!H$15,ROW($T154)-ROW(T$15),0)</f>
        <v>0</v>
      </c>
      <c r="U154" s="47"/>
      <c r="V154" s="48" t="s">
        <v>10</v>
      </c>
      <c r="W154" s="46" t="e">
        <f aca="false">IF($C154="S",ROUND(IF(TIPOORCAMENTO="Proposto",ORÇAMENTO.CustoUnitario*(1+#REF!),ORÇAMENTO.PrecoUnitarioLicitado),15-13*#REF!),0)</f>
        <v>#VALUE!</v>
      </c>
      <c r="X154" s="49" t="e">
        <f aca="false">IF($C154="S",VTOTAL1,IF($C154=0,0,ROUND(SomaAgrup,15-13*#REF!)))</f>
        <v>#VALUE!</v>
      </c>
      <c r="Y154" s="0" t="e">
        <f aca="false">IF(AND($C154="S",$X154&gt;0),IF(ISBLANK(#REF!),"RA",LEFT(#REF!,2)),"")</f>
        <v>#VALUE!</v>
      </c>
      <c r="Z154" s="50" t="e">
        <f aca="true">IF($C154="S",IF($Y154="CP",$X154,IF($Y154="RA",(($X154)*[1]QCI!$AA$3),0)),SomaAgrup)</f>
        <v>#VALUE!</v>
      </c>
      <c r="AA154" s="51" t="e">
        <f aca="true">IF($C154="S",IF($Y154="OU",ROUND($X154,2),0),SomaAgrup)</f>
        <v>#VALUE!</v>
      </c>
    </row>
    <row r="155" customFormat="false" ht="15" hidden="true" customHeight="false" outlineLevel="0" collapsed="false">
      <c r="A155" s="0" t="str">
        <f aca="false">CHOOSE(1+LOG(1+2*(ORÇAMENTO.Nivel="Meta")+4*(ORÇAMENTO.Nivel="Nível 2")+8*(ORÇAMENTO.Nivel="Nível 3")+16*(ORÇAMENTO.Nivel="Nível 4")+32*(ORÇAMENTO.Nivel="Serviço"),2),0,1,2,3,4,"S")</f>
        <v>S</v>
      </c>
      <c r="B155" s="0" t="n">
        <f aca="true">IF(OR(C155="s",C155=0),OFFSET(B155,-1,0),C155)</f>
        <v>2</v>
      </c>
      <c r="C155" s="0" t="str">
        <f aca="true">IF(OFFSET(C155,-1,0)="L",1,IF(OFFSET(C155,-1,0)=1,2,IF(OR(A155="s",A155=0),"S",IF(AND(OFFSET(C155,-1,0)=2,A155=4),3,IF(AND(OR(OFFSET(C155,-1,0)="s",OFFSET(C155,-1,0)=0),A155&lt;&gt;"s",A155&gt;OFFSET(B155,-1,0)),OFFSET(B155,-1,0),A155)))))</f>
        <v>S</v>
      </c>
      <c r="D155" s="0" t="n">
        <f aca="false">IF(OR(C155="S",C155=0),0,IF(ISERROR(K155),J155,SMALL(J155:K155,1)))</f>
        <v>0</v>
      </c>
      <c r="E155" s="0" t="n">
        <f aca="true">IF($C155=1,OFFSET(E155,-1,0)+MAX(1,COUNTIF([1]QCI!$A$13:$A$24,OFFSET([1]ORÇAMENTO!E155,-1,0))),OFFSET(E155,-1,0))</f>
        <v>2</v>
      </c>
      <c r="F155" s="0" t="n">
        <f aca="true">IF($C155=1,0,IF($C155=2,OFFSET(F155,-1,0)+1,OFFSET(F155,-1,0)))</f>
        <v>4</v>
      </c>
      <c r="G155" s="0" t="n">
        <f aca="true">IF(AND($C155&lt;=2,$C155&lt;&gt;0),0,IF($C155=3,OFFSET(G155,-1,0)+1,OFFSET(G155,-1,0)))</f>
        <v>0</v>
      </c>
      <c r="H155" s="0" t="n">
        <f aca="true">IF(AND($C155&lt;=3,$C155&lt;&gt;0),0,IF($C155=4,OFFSET(H155,-1,0)+1,OFFSET(H155,-1,0)))</f>
        <v>0</v>
      </c>
      <c r="I155" s="0" t="e">
        <f aca="true">IF(AND($C155&lt;=4,$C155&lt;&gt;0),0,IF(AND($C155="S",$X155&gt;0),OFFSET(I155,-1,0)+1,OFFSET(I155,-1,0)))</f>
        <v>#VALUE!</v>
      </c>
      <c r="J155" s="0" t="n">
        <f aca="true">IF(OR($C155="S",$C155=0),0,MATCH(0,OFFSET($D155,1,$C155,ROW($C$251)-ROW($C155)),0))</f>
        <v>0</v>
      </c>
      <c r="K155" s="0" t="n">
        <f aca="true">IF(OR($C155="S",$C155=0),0,MATCH(OFFSET($D155,0,$C155)+IF($C155&lt;&gt;1,1,COUNTIF([1]QCI!$A$13:$A$24,[1]ORÇAMENTO!E155)),OFFSET($D155,1,$C155,ROW($C$251)-ROW($C155)),0))</f>
        <v>0</v>
      </c>
      <c r="L155" s="38"/>
      <c r="M155" s="39" t="s">
        <v>7</v>
      </c>
      <c r="N155" s="40" t="str">
        <f aca="false">CHOOSE(1+LOG(1+2*(C155=1)+4*(C155=2)+8*(C155=3)+16*(C155=4)+32*(C155="S"),2),"","Meta","Nível 2","Nível 3","Nível 4","Serviço")</f>
        <v>Serviço</v>
      </c>
      <c r="O155" s="41" t="str">
        <f aca="false">IF(OR($C155=0,$L155=""),"-",CONCATENATE(E155&amp;".",IF(AND($A$5&gt;=2,$C155&gt;=2),F155&amp;".",""),IF(AND($A$5&gt;=3,$C155&gt;=3),G155&amp;".",""),IF(AND($A$5&gt;=4,$C155&gt;=4),H155&amp;".",""),IF($C155="S",I155&amp;".","")))</f>
        <v>-</v>
      </c>
      <c r="P155" s="42" t="s">
        <v>49</v>
      </c>
      <c r="Q155" s="43"/>
      <c r="R155" s="44" t="e">
        <f aca="false">IF($C155="S",REFERENCIA.Descricao,"(digite a descrição aqui)")</f>
        <v>#VALUE!</v>
      </c>
      <c r="S155" s="45" t="e">
        <f aca="false">REFERENCIA.Unidade</f>
        <v>#VALUE!</v>
      </c>
      <c r="T155" s="46" t="n">
        <f aca="true">OFFSET([1]CÁLCULO!H$15,ROW($T155)-ROW(T$15),0)</f>
        <v>0</v>
      </c>
      <c r="U155" s="47"/>
      <c r="V155" s="48" t="s">
        <v>10</v>
      </c>
      <c r="W155" s="46" t="e">
        <f aca="false">IF($C155="S",ROUND(IF(TIPOORCAMENTO="Proposto",ORÇAMENTO.CustoUnitario*(1+#REF!),ORÇAMENTO.PrecoUnitarioLicitado),15-13*#REF!),0)</f>
        <v>#VALUE!</v>
      </c>
      <c r="X155" s="49" t="e">
        <f aca="false">IF($C155="S",VTOTAL1,IF($C155=0,0,ROUND(SomaAgrup,15-13*#REF!)))</f>
        <v>#VALUE!</v>
      </c>
      <c r="Y155" s="0" t="e">
        <f aca="false">IF(AND($C155="S",$X155&gt;0),IF(ISBLANK(#REF!),"RA",LEFT(#REF!,2)),"")</f>
        <v>#VALUE!</v>
      </c>
      <c r="Z155" s="50" t="e">
        <f aca="true">IF($C155="S",IF($Y155="CP",$X155,IF($Y155="RA",(($X155)*[1]QCI!$AA$3),0)),SomaAgrup)</f>
        <v>#VALUE!</v>
      </c>
      <c r="AA155" s="51" t="e">
        <f aca="true">IF($C155="S",IF($Y155="OU",ROUND($X155,2),0),SomaAgrup)</f>
        <v>#VALUE!</v>
      </c>
    </row>
    <row r="156" customFormat="false" ht="15" hidden="true" customHeight="false" outlineLevel="0" collapsed="false">
      <c r="A156" s="0" t="str">
        <f aca="false">CHOOSE(1+LOG(1+2*(ORÇAMENTO.Nivel="Meta")+4*(ORÇAMENTO.Nivel="Nível 2")+8*(ORÇAMENTO.Nivel="Nível 3")+16*(ORÇAMENTO.Nivel="Nível 4")+32*(ORÇAMENTO.Nivel="Serviço"),2),0,1,2,3,4,"S")</f>
        <v>S</v>
      </c>
      <c r="B156" s="0" t="n">
        <f aca="true">IF(OR(C156="s",C156=0),OFFSET(B156,-1,0),C156)</f>
        <v>2</v>
      </c>
      <c r="C156" s="0" t="str">
        <f aca="true">IF(OFFSET(C156,-1,0)="L",1,IF(OFFSET(C156,-1,0)=1,2,IF(OR(A156="s",A156=0),"S",IF(AND(OFFSET(C156,-1,0)=2,A156=4),3,IF(AND(OR(OFFSET(C156,-1,0)="s",OFFSET(C156,-1,0)=0),A156&lt;&gt;"s",A156&gt;OFFSET(B156,-1,0)),OFFSET(B156,-1,0),A156)))))</f>
        <v>S</v>
      </c>
      <c r="D156" s="0" t="n">
        <f aca="false">IF(OR(C156="S",C156=0),0,IF(ISERROR(K156),J156,SMALL(J156:K156,1)))</f>
        <v>0</v>
      </c>
      <c r="E156" s="0" t="n">
        <f aca="true">IF($C156=1,OFFSET(E156,-1,0)+MAX(1,COUNTIF([1]QCI!$A$13:$A$24,OFFSET([1]ORÇAMENTO!E156,-1,0))),OFFSET(E156,-1,0))</f>
        <v>2</v>
      </c>
      <c r="F156" s="0" t="n">
        <f aca="true">IF($C156=1,0,IF($C156=2,OFFSET(F156,-1,0)+1,OFFSET(F156,-1,0)))</f>
        <v>4</v>
      </c>
      <c r="G156" s="0" t="n">
        <f aca="true">IF(AND($C156&lt;=2,$C156&lt;&gt;0),0,IF($C156=3,OFFSET(G156,-1,0)+1,OFFSET(G156,-1,0)))</f>
        <v>0</v>
      </c>
      <c r="H156" s="0" t="n">
        <f aca="true">IF(AND($C156&lt;=3,$C156&lt;&gt;0),0,IF($C156=4,OFFSET(H156,-1,0)+1,OFFSET(H156,-1,0)))</f>
        <v>0</v>
      </c>
      <c r="I156" s="0" t="e">
        <f aca="true">IF(AND($C156&lt;=4,$C156&lt;&gt;0),0,IF(AND($C156="S",$X156&gt;0),OFFSET(I156,-1,0)+1,OFFSET(I156,-1,0)))</f>
        <v>#VALUE!</v>
      </c>
      <c r="J156" s="0" t="n">
        <f aca="true">IF(OR($C156="S",$C156=0),0,MATCH(0,OFFSET($D156,1,$C156,ROW($C$251)-ROW($C156)),0))</f>
        <v>0</v>
      </c>
      <c r="K156" s="0" t="n">
        <f aca="true">IF(OR($C156="S",$C156=0),0,MATCH(OFFSET($D156,0,$C156)+IF($C156&lt;&gt;1,1,COUNTIF([1]QCI!$A$13:$A$24,[1]ORÇAMENTO!E156)),OFFSET($D156,1,$C156,ROW($C$251)-ROW($C156)),0))</f>
        <v>0</v>
      </c>
      <c r="L156" s="38"/>
      <c r="M156" s="39" t="s">
        <v>7</v>
      </c>
      <c r="N156" s="40" t="str">
        <f aca="false">CHOOSE(1+LOG(1+2*(C156=1)+4*(C156=2)+8*(C156=3)+16*(C156=4)+32*(C156="S"),2),"","Meta","Nível 2","Nível 3","Nível 4","Serviço")</f>
        <v>Serviço</v>
      </c>
      <c r="O156" s="41" t="str">
        <f aca="false">IF(OR($C156=0,$L156=""),"-",CONCATENATE(E156&amp;".",IF(AND($A$5&gt;=2,$C156&gt;=2),F156&amp;".",""),IF(AND($A$5&gt;=3,$C156&gt;=3),G156&amp;".",""),IF(AND($A$5&gt;=4,$C156&gt;=4),H156&amp;".",""),IF($C156="S",I156&amp;".","")))</f>
        <v>-</v>
      </c>
      <c r="P156" s="42" t="s">
        <v>49</v>
      </c>
      <c r="Q156" s="43"/>
      <c r="R156" s="44" t="e">
        <f aca="false">IF($C156="S",REFERENCIA.Descricao,"(digite a descrição aqui)")</f>
        <v>#VALUE!</v>
      </c>
      <c r="S156" s="45" t="e">
        <f aca="false">REFERENCIA.Unidade</f>
        <v>#VALUE!</v>
      </c>
      <c r="T156" s="46" t="n">
        <f aca="true">OFFSET([1]CÁLCULO!H$15,ROW($T156)-ROW(T$15),0)</f>
        <v>0</v>
      </c>
      <c r="U156" s="47"/>
      <c r="V156" s="48" t="s">
        <v>10</v>
      </c>
      <c r="W156" s="46" t="e">
        <f aca="false">IF($C156="S",ROUND(IF(TIPOORCAMENTO="Proposto",ORÇAMENTO.CustoUnitario*(1+#REF!),ORÇAMENTO.PrecoUnitarioLicitado),15-13*#REF!),0)</f>
        <v>#VALUE!</v>
      </c>
      <c r="X156" s="49" t="e">
        <f aca="false">IF($C156="S",VTOTAL1,IF($C156=0,0,ROUND(SomaAgrup,15-13*#REF!)))</f>
        <v>#VALUE!</v>
      </c>
      <c r="Y156" s="0" t="e">
        <f aca="false">IF(AND($C156="S",$X156&gt;0),IF(ISBLANK(#REF!),"RA",LEFT(#REF!,2)),"")</f>
        <v>#VALUE!</v>
      </c>
      <c r="Z156" s="50" t="e">
        <f aca="true">IF($C156="S",IF($Y156="CP",$X156,IF($Y156="RA",(($X156)*[1]QCI!$AA$3),0)),SomaAgrup)</f>
        <v>#VALUE!</v>
      </c>
      <c r="AA156" s="51" t="e">
        <f aca="true">IF($C156="S",IF($Y156="OU",ROUND($X156,2),0),SomaAgrup)</f>
        <v>#VALUE!</v>
      </c>
    </row>
    <row r="157" customFormat="false" ht="15" hidden="true" customHeight="false" outlineLevel="0" collapsed="false">
      <c r="A157" s="0" t="str">
        <f aca="false">CHOOSE(1+LOG(1+2*(ORÇAMENTO.Nivel="Meta")+4*(ORÇAMENTO.Nivel="Nível 2")+8*(ORÇAMENTO.Nivel="Nível 3")+16*(ORÇAMENTO.Nivel="Nível 4")+32*(ORÇAMENTO.Nivel="Serviço"),2),0,1,2,3,4,"S")</f>
        <v>S</v>
      </c>
      <c r="B157" s="0" t="n">
        <f aca="true">IF(OR(C157="s",C157=0),OFFSET(B157,-1,0),C157)</f>
        <v>2</v>
      </c>
      <c r="C157" s="0" t="str">
        <f aca="true">IF(OFFSET(C157,-1,0)="L",1,IF(OFFSET(C157,-1,0)=1,2,IF(OR(A157="s",A157=0),"S",IF(AND(OFFSET(C157,-1,0)=2,A157=4),3,IF(AND(OR(OFFSET(C157,-1,0)="s",OFFSET(C157,-1,0)=0),A157&lt;&gt;"s",A157&gt;OFFSET(B157,-1,0)),OFFSET(B157,-1,0),A157)))))</f>
        <v>S</v>
      </c>
      <c r="D157" s="0" t="n">
        <f aca="false">IF(OR(C157="S",C157=0),0,IF(ISERROR(K157),J157,SMALL(J157:K157,1)))</f>
        <v>0</v>
      </c>
      <c r="E157" s="0" t="n">
        <f aca="true">IF($C157=1,OFFSET(E157,-1,0)+MAX(1,COUNTIF([1]QCI!$A$13:$A$24,OFFSET([1]ORÇAMENTO!E157,-1,0))),OFFSET(E157,-1,0))</f>
        <v>2</v>
      </c>
      <c r="F157" s="0" t="n">
        <f aca="true">IF($C157=1,0,IF($C157=2,OFFSET(F157,-1,0)+1,OFFSET(F157,-1,0)))</f>
        <v>4</v>
      </c>
      <c r="G157" s="0" t="n">
        <f aca="true">IF(AND($C157&lt;=2,$C157&lt;&gt;0),0,IF($C157=3,OFFSET(G157,-1,0)+1,OFFSET(G157,-1,0)))</f>
        <v>0</v>
      </c>
      <c r="H157" s="0" t="n">
        <f aca="true">IF(AND($C157&lt;=3,$C157&lt;&gt;0),0,IF($C157=4,OFFSET(H157,-1,0)+1,OFFSET(H157,-1,0)))</f>
        <v>0</v>
      </c>
      <c r="I157" s="0" t="e">
        <f aca="true">IF(AND($C157&lt;=4,$C157&lt;&gt;0),0,IF(AND($C157="S",$X157&gt;0),OFFSET(I157,-1,0)+1,OFFSET(I157,-1,0)))</f>
        <v>#VALUE!</v>
      </c>
      <c r="J157" s="0" t="n">
        <f aca="true">IF(OR($C157="S",$C157=0),0,MATCH(0,OFFSET($D157,1,$C157,ROW($C$251)-ROW($C157)),0))</f>
        <v>0</v>
      </c>
      <c r="K157" s="0" t="n">
        <f aca="true">IF(OR($C157="S",$C157=0),0,MATCH(OFFSET($D157,0,$C157)+IF($C157&lt;&gt;1,1,COUNTIF([1]QCI!$A$13:$A$24,[1]ORÇAMENTO!E157)),OFFSET($D157,1,$C157,ROW($C$251)-ROW($C157)),0))</f>
        <v>0</v>
      </c>
      <c r="L157" s="38"/>
      <c r="M157" s="39" t="s">
        <v>7</v>
      </c>
      <c r="N157" s="40" t="str">
        <f aca="false">CHOOSE(1+LOG(1+2*(C157=1)+4*(C157=2)+8*(C157=3)+16*(C157=4)+32*(C157="S"),2),"","Meta","Nível 2","Nível 3","Nível 4","Serviço")</f>
        <v>Serviço</v>
      </c>
      <c r="O157" s="41" t="str">
        <f aca="false">IF(OR($C157=0,$L157=""),"-",CONCATENATE(E157&amp;".",IF(AND($A$5&gt;=2,$C157&gt;=2),F157&amp;".",""),IF(AND($A$5&gt;=3,$C157&gt;=3),G157&amp;".",""),IF(AND($A$5&gt;=4,$C157&gt;=4),H157&amp;".",""),IF($C157="S",I157&amp;".","")))</f>
        <v>-</v>
      </c>
      <c r="P157" s="42" t="s">
        <v>49</v>
      </c>
      <c r="Q157" s="43"/>
      <c r="R157" s="44" t="e">
        <f aca="false">IF($C157="S",REFERENCIA.Descricao,"(digite a descrição aqui)")</f>
        <v>#VALUE!</v>
      </c>
      <c r="S157" s="45" t="e">
        <f aca="false">REFERENCIA.Unidade</f>
        <v>#VALUE!</v>
      </c>
      <c r="T157" s="46" t="n">
        <f aca="true">OFFSET([1]CÁLCULO!H$15,ROW($T157)-ROW(T$15),0)</f>
        <v>0</v>
      </c>
      <c r="U157" s="47"/>
      <c r="V157" s="48" t="s">
        <v>10</v>
      </c>
      <c r="W157" s="46" t="e">
        <f aca="false">IF($C157="S",ROUND(IF(TIPOORCAMENTO="Proposto",ORÇAMENTO.CustoUnitario*(1+#REF!),ORÇAMENTO.PrecoUnitarioLicitado),15-13*#REF!),0)</f>
        <v>#VALUE!</v>
      </c>
      <c r="X157" s="49" t="e">
        <f aca="false">IF($C157="S",VTOTAL1,IF($C157=0,0,ROUND(SomaAgrup,15-13*#REF!)))</f>
        <v>#VALUE!</v>
      </c>
      <c r="Y157" s="0" t="e">
        <f aca="false">IF(AND($C157="S",$X157&gt;0),IF(ISBLANK(#REF!),"RA",LEFT(#REF!,2)),"")</f>
        <v>#VALUE!</v>
      </c>
      <c r="Z157" s="50" t="e">
        <f aca="true">IF($C157="S",IF($Y157="CP",$X157,IF($Y157="RA",(($X157)*[1]QCI!$AA$3),0)),SomaAgrup)</f>
        <v>#VALUE!</v>
      </c>
      <c r="AA157" s="51" t="e">
        <f aca="true">IF($C157="S",IF($Y157="OU",ROUND($X157,2),0),SomaAgrup)</f>
        <v>#VALUE!</v>
      </c>
    </row>
    <row r="158" customFormat="false" ht="15" hidden="true" customHeight="false" outlineLevel="0" collapsed="false">
      <c r="A158" s="0" t="str">
        <f aca="false">CHOOSE(1+LOG(1+2*(ORÇAMENTO.Nivel="Meta")+4*(ORÇAMENTO.Nivel="Nível 2")+8*(ORÇAMENTO.Nivel="Nível 3")+16*(ORÇAMENTO.Nivel="Nível 4")+32*(ORÇAMENTO.Nivel="Serviço"),2),0,1,2,3,4,"S")</f>
        <v>S</v>
      </c>
      <c r="B158" s="0" t="n">
        <f aca="true">IF(OR(C158="s",C158=0),OFFSET(B158,-1,0),C158)</f>
        <v>2</v>
      </c>
      <c r="C158" s="0" t="str">
        <f aca="true">IF(OFFSET(C158,-1,0)="L",1,IF(OFFSET(C158,-1,0)=1,2,IF(OR(A158="s",A158=0),"S",IF(AND(OFFSET(C158,-1,0)=2,A158=4),3,IF(AND(OR(OFFSET(C158,-1,0)="s",OFFSET(C158,-1,0)=0),A158&lt;&gt;"s",A158&gt;OFFSET(B158,-1,0)),OFFSET(B158,-1,0),A158)))))</f>
        <v>S</v>
      </c>
      <c r="D158" s="0" t="n">
        <f aca="false">IF(OR(C158="S",C158=0),0,IF(ISERROR(K158),J158,SMALL(J158:K158,1)))</f>
        <v>0</v>
      </c>
      <c r="E158" s="0" t="n">
        <f aca="true">IF($C158=1,OFFSET(E158,-1,0)+MAX(1,COUNTIF([1]QCI!$A$13:$A$24,OFFSET([1]ORÇAMENTO!E158,-1,0))),OFFSET(E158,-1,0))</f>
        <v>2</v>
      </c>
      <c r="F158" s="0" t="n">
        <f aca="true">IF($C158=1,0,IF($C158=2,OFFSET(F158,-1,0)+1,OFFSET(F158,-1,0)))</f>
        <v>4</v>
      </c>
      <c r="G158" s="0" t="n">
        <f aca="true">IF(AND($C158&lt;=2,$C158&lt;&gt;0),0,IF($C158=3,OFFSET(G158,-1,0)+1,OFFSET(G158,-1,0)))</f>
        <v>0</v>
      </c>
      <c r="H158" s="0" t="n">
        <f aca="true">IF(AND($C158&lt;=3,$C158&lt;&gt;0),0,IF($C158=4,OFFSET(H158,-1,0)+1,OFFSET(H158,-1,0)))</f>
        <v>0</v>
      </c>
      <c r="I158" s="0" t="e">
        <f aca="true">IF(AND($C158&lt;=4,$C158&lt;&gt;0),0,IF(AND($C158="S",$X158&gt;0),OFFSET(I158,-1,0)+1,OFFSET(I158,-1,0)))</f>
        <v>#VALUE!</v>
      </c>
      <c r="J158" s="0" t="n">
        <f aca="true">IF(OR($C158="S",$C158=0),0,MATCH(0,OFFSET($D158,1,$C158,ROW($C$251)-ROW($C158)),0))</f>
        <v>0</v>
      </c>
      <c r="K158" s="0" t="n">
        <f aca="true">IF(OR($C158="S",$C158=0),0,MATCH(OFFSET($D158,0,$C158)+IF($C158&lt;&gt;1,1,COUNTIF([1]QCI!$A$13:$A$24,[1]ORÇAMENTO!E158)),OFFSET($D158,1,$C158,ROW($C$251)-ROW($C158)),0))</f>
        <v>0</v>
      </c>
      <c r="L158" s="38"/>
      <c r="M158" s="39" t="s">
        <v>7</v>
      </c>
      <c r="N158" s="40" t="str">
        <f aca="false">CHOOSE(1+LOG(1+2*(C158=1)+4*(C158=2)+8*(C158=3)+16*(C158=4)+32*(C158="S"),2),"","Meta","Nível 2","Nível 3","Nível 4","Serviço")</f>
        <v>Serviço</v>
      </c>
      <c r="O158" s="41" t="str">
        <f aca="false">IF(OR($C158=0,$L158=""),"-",CONCATENATE(E158&amp;".",IF(AND($A$5&gt;=2,$C158&gt;=2),F158&amp;".",""),IF(AND($A$5&gt;=3,$C158&gt;=3),G158&amp;".",""),IF(AND($A$5&gt;=4,$C158&gt;=4),H158&amp;".",""),IF($C158="S",I158&amp;".","")))</f>
        <v>-</v>
      </c>
      <c r="P158" s="42" t="s">
        <v>49</v>
      </c>
      <c r="Q158" s="43"/>
      <c r="R158" s="44" t="e">
        <f aca="false">IF($C158="S",REFERENCIA.Descricao,"(digite a descrição aqui)")</f>
        <v>#VALUE!</v>
      </c>
      <c r="S158" s="45" t="e">
        <f aca="false">REFERENCIA.Unidade</f>
        <v>#VALUE!</v>
      </c>
      <c r="T158" s="46" t="n">
        <f aca="true">OFFSET([1]CÁLCULO!H$15,ROW($T158)-ROW(T$15),0)</f>
        <v>0</v>
      </c>
      <c r="U158" s="47"/>
      <c r="V158" s="48" t="s">
        <v>10</v>
      </c>
      <c r="W158" s="46" t="e">
        <f aca="false">IF($C158="S",ROUND(IF(TIPOORCAMENTO="Proposto",ORÇAMENTO.CustoUnitario*(1+#REF!),ORÇAMENTO.PrecoUnitarioLicitado),15-13*#REF!),0)</f>
        <v>#VALUE!</v>
      </c>
      <c r="X158" s="49" t="e">
        <f aca="false">IF($C158="S",VTOTAL1,IF($C158=0,0,ROUND(SomaAgrup,15-13*#REF!)))</f>
        <v>#VALUE!</v>
      </c>
      <c r="Y158" s="0" t="e">
        <f aca="false">IF(AND($C158="S",$X158&gt;0),IF(ISBLANK(#REF!),"RA",LEFT(#REF!,2)),"")</f>
        <v>#VALUE!</v>
      </c>
      <c r="Z158" s="50" t="e">
        <f aca="true">IF($C158="S",IF($Y158="CP",$X158,IF($Y158="RA",(($X158)*[1]QCI!$AA$3),0)),SomaAgrup)</f>
        <v>#VALUE!</v>
      </c>
      <c r="AA158" s="51" t="e">
        <f aca="true">IF($C158="S",IF($Y158="OU",ROUND($X158,2),0),SomaAgrup)</f>
        <v>#VALUE!</v>
      </c>
    </row>
    <row r="159" customFormat="false" ht="15" hidden="true" customHeight="false" outlineLevel="0" collapsed="false">
      <c r="A159" s="0" t="str">
        <f aca="false">CHOOSE(1+LOG(1+2*(ORÇAMENTO.Nivel="Meta")+4*(ORÇAMENTO.Nivel="Nível 2")+8*(ORÇAMENTO.Nivel="Nível 3")+16*(ORÇAMENTO.Nivel="Nível 4")+32*(ORÇAMENTO.Nivel="Serviço"),2),0,1,2,3,4,"S")</f>
        <v>S</v>
      </c>
      <c r="B159" s="0" t="n">
        <f aca="true">IF(OR(C159="s",C159=0),OFFSET(B159,-1,0),C159)</f>
        <v>2</v>
      </c>
      <c r="C159" s="0" t="str">
        <f aca="true">IF(OFFSET(C159,-1,0)="L",1,IF(OFFSET(C159,-1,0)=1,2,IF(OR(A159="s",A159=0),"S",IF(AND(OFFSET(C159,-1,0)=2,A159=4),3,IF(AND(OR(OFFSET(C159,-1,0)="s",OFFSET(C159,-1,0)=0),A159&lt;&gt;"s",A159&gt;OFFSET(B159,-1,0)),OFFSET(B159,-1,0),A159)))))</f>
        <v>S</v>
      </c>
      <c r="D159" s="0" t="n">
        <f aca="false">IF(OR(C159="S",C159=0),0,IF(ISERROR(K159),J159,SMALL(J159:K159,1)))</f>
        <v>0</v>
      </c>
      <c r="E159" s="0" t="n">
        <f aca="true">IF($C159=1,OFFSET(E159,-1,0)+MAX(1,COUNTIF([1]QCI!$A$13:$A$24,OFFSET([1]ORÇAMENTO!E159,-1,0))),OFFSET(E159,-1,0))</f>
        <v>2</v>
      </c>
      <c r="F159" s="0" t="n">
        <f aca="true">IF($C159=1,0,IF($C159=2,OFFSET(F159,-1,0)+1,OFFSET(F159,-1,0)))</f>
        <v>4</v>
      </c>
      <c r="G159" s="0" t="n">
        <f aca="true">IF(AND($C159&lt;=2,$C159&lt;&gt;0),0,IF($C159=3,OFFSET(G159,-1,0)+1,OFFSET(G159,-1,0)))</f>
        <v>0</v>
      </c>
      <c r="H159" s="0" t="n">
        <f aca="true">IF(AND($C159&lt;=3,$C159&lt;&gt;0),0,IF($C159=4,OFFSET(H159,-1,0)+1,OFFSET(H159,-1,0)))</f>
        <v>0</v>
      </c>
      <c r="I159" s="0" t="e">
        <f aca="true">IF(AND($C159&lt;=4,$C159&lt;&gt;0),0,IF(AND($C159="S",$X159&gt;0),OFFSET(I159,-1,0)+1,OFFSET(I159,-1,0)))</f>
        <v>#VALUE!</v>
      </c>
      <c r="J159" s="0" t="n">
        <f aca="true">IF(OR($C159="S",$C159=0),0,MATCH(0,OFFSET($D159,1,$C159,ROW($C$251)-ROW($C159)),0))</f>
        <v>0</v>
      </c>
      <c r="K159" s="0" t="n">
        <f aca="true">IF(OR($C159="S",$C159=0),0,MATCH(OFFSET($D159,0,$C159)+IF($C159&lt;&gt;1,1,COUNTIF([1]QCI!$A$13:$A$24,[1]ORÇAMENTO!E159)),OFFSET($D159,1,$C159,ROW($C$251)-ROW($C159)),0))</f>
        <v>0</v>
      </c>
      <c r="L159" s="38"/>
      <c r="M159" s="39" t="s">
        <v>7</v>
      </c>
      <c r="N159" s="40" t="str">
        <f aca="false">CHOOSE(1+LOG(1+2*(C159=1)+4*(C159=2)+8*(C159=3)+16*(C159=4)+32*(C159="S"),2),"","Meta","Nível 2","Nível 3","Nível 4","Serviço")</f>
        <v>Serviço</v>
      </c>
      <c r="O159" s="41" t="str">
        <f aca="false">IF(OR($C159=0,$L159=""),"-",CONCATENATE(E159&amp;".",IF(AND($A$5&gt;=2,$C159&gt;=2),F159&amp;".",""),IF(AND($A$5&gt;=3,$C159&gt;=3),G159&amp;".",""),IF(AND($A$5&gt;=4,$C159&gt;=4),H159&amp;".",""),IF($C159="S",I159&amp;".","")))</f>
        <v>-</v>
      </c>
      <c r="P159" s="42" t="s">
        <v>49</v>
      </c>
      <c r="Q159" s="43"/>
      <c r="R159" s="44" t="e">
        <f aca="false">IF($C159="S",REFERENCIA.Descricao,"(digite a descrição aqui)")</f>
        <v>#VALUE!</v>
      </c>
      <c r="S159" s="45" t="e">
        <f aca="false">REFERENCIA.Unidade</f>
        <v>#VALUE!</v>
      </c>
      <c r="T159" s="46" t="n">
        <f aca="true">OFFSET([1]CÁLCULO!H$15,ROW($T159)-ROW(T$15),0)</f>
        <v>0</v>
      </c>
      <c r="U159" s="47"/>
      <c r="V159" s="48" t="s">
        <v>10</v>
      </c>
      <c r="W159" s="46" t="e">
        <f aca="false">IF($C159="S",ROUND(IF(TIPOORCAMENTO="Proposto",ORÇAMENTO.CustoUnitario*(1+#REF!),ORÇAMENTO.PrecoUnitarioLicitado),15-13*#REF!),0)</f>
        <v>#VALUE!</v>
      </c>
      <c r="X159" s="49" t="e">
        <f aca="false">IF($C159="S",VTOTAL1,IF($C159=0,0,ROUND(SomaAgrup,15-13*#REF!)))</f>
        <v>#VALUE!</v>
      </c>
      <c r="Y159" s="0" t="e">
        <f aca="false">IF(AND($C159="S",$X159&gt;0),IF(ISBLANK(#REF!),"RA",LEFT(#REF!,2)),"")</f>
        <v>#VALUE!</v>
      </c>
      <c r="Z159" s="50" t="e">
        <f aca="true">IF($C159="S",IF($Y159="CP",$X159,IF($Y159="RA",(($X159)*[1]QCI!$AA$3),0)),SomaAgrup)</f>
        <v>#VALUE!</v>
      </c>
      <c r="AA159" s="51" t="e">
        <f aca="true">IF($C159="S",IF($Y159="OU",ROUND($X159,2),0),SomaAgrup)</f>
        <v>#VALUE!</v>
      </c>
    </row>
    <row r="160" customFormat="false" ht="15" hidden="true" customHeight="false" outlineLevel="0" collapsed="false">
      <c r="A160" s="0" t="str">
        <f aca="false">CHOOSE(1+LOG(1+2*(ORÇAMENTO.Nivel="Meta")+4*(ORÇAMENTO.Nivel="Nível 2")+8*(ORÇAMENTO.Nivel="Nível 3")+16*(ORÇAMENTO.Nivel="Nível 4")+32*(ORÇAMENTO.Nivel="Serviço"),2),0,1,2,3,4,"S")</f>
        <v>S</v>
      </c>
      <c r="B160" s="0" t="n">
        <f aca="true">IF(OR(C160="s",C160=0),OFFSET(B160,-1,0),C160)</f>
        <v>2</v>
      </c>
      <c r="C160" s="0" t="str">
        <f aca="true">IF(OFFSET(C160,-1,0)="L",1,IF(OFFSET(C160,-1,0)=1,2,IF(OR(A160="s",A160=0),"S",IF(AND(OFFSET(C160,-1,0)=2,A160=4),3,IF(AND(OR(OFFSET(C160,-1,0)="s",OFFSET(C160,-1,0)=0),A160&lt;&gt;"s",A160&gt;OFFSET(B160,-1,0)),OFFSET(B160,-1,0),A160)))))</f>
        <v>S</v>
      </c>
      <c r="D160" s="0" t="n">
        <f aca="false">IF(OR(C160="S",C160=0),0,IF(ISERROR(K160),J160,SMALL(J160:K160,1)))</f>
        <v>0</v>
      </c>
      <c r="E160" s="0" t="n">
        <f aca="true">IF($C160=1,OFFSET(E160,-1,0)+MAX(1,COUNTIF([1]QCI!$A$13:$A$24,OFFSET([1]ORÇAMENTO!E160,-1,0))),OFFSET(E160,-1,0))</f>
        <v>2</v>
      </c>
      <c r="F160" s="0" t="n">
        <f aca="true">IF($C160=1,0,IF($C160=2,OFFSET(F160,-1,0)+1,OFFSET(F160,-1,0)))</f>
        <v>4</v>
      </c>
      <c r="G160" s="0" t="n">
        <f aca="true">IF(AND($C160&lt;=2,$C160&lt;&gt;0),0,IF($C160=3,OFFSET(G160,-1,0)+1,OFFSET(G160,-1,0)))</f>
        <v>0</v>
      </c>
      <c r="H160" s="0" t="n">
        <f aca="true">IF(AND($C160&lt;=3,$C160&lt;&gt;0),0,IF($C160=4,OFFSET(H160,-1,0)+1,OFFSET(H160,-1,0)))</f>
        <v>0</v>
      </c>
      <c r="I160" s="0" t="e">
        <f aca="true">IF(AND($C160&lt;=4,$C160&lt;&gt;0),0,IF(AND($C160="S",$X160&gt;0),OFFSET(I160,-1,0)+1,OFFSET(I160,-1,0)))</f>
        <v>#VALUE!</v>
      </c>
      <c r="J160" s="0" t="n">
        <f aca="true">IF(OR($C160="S",$C160=0),0,MATCH(0,OFFSET($D160,1,$C160,ROW($C$251)-ROW($C160)),0))</f>
        <v>0</v>
      </c>
      <c r="K160" s="0" t="n">
        <f aca="true">IF(OR($C160="S",$C160=0),0,MATCH(OFFSET($D160,0,$C160)+IF($C160&lt;&gt;1,1,COUNTIF([1]QCI!$A$13:$A$24,[1]ORÇAMENTO!E160)),OFFSET($D160,1,$C160,ROW($C$251)-ROW($C160)),0))</f>
        <v>0</v>
      </c>
      <c r="L160" s="38"/>
      <c r="M160" s="39" t="s">
        <v>7</v>
      </c>
      <c r="N160" s="40" t="str">
        <f aca="false">CHOOSE(1+LOG(1+2*(C160=1)+4*(C160=2)+8*(C160=3)+16*(C160=4)+32*(C160="S"),2),"","Meta","Nível 2","Nível 3","Nível 4","Serviço")</f>
        <v>Serviço</v>
      </c>
      <c r="O160" s="41" t="str">
        <f aca="false">IF(OR($C160=0,$L160=""),"-",CONCATENATE(E160&amp;".",IF(AND($A$5&gt;=2,$C160&gt;=2),F160&amp;".",""),IF(AND($A$5&gt;=3,$C160&gt;=3),G160&amp;".",""),IF(AND($A$5&gt;=4,$C160&gt;=4),H160&amp;".",""),IF($C160="S",I160&amp;".","")))</f>
        <v>-</v>
      </c>
      <c r="P160" s="42" t="s">
        <v>49</v>
      </c>
      <c r="Q160" s="43"/>
      <c r="R160" s="44" t="e">
        <f aca="false">IF($C160="S",REFERENCIA.Descricao,"(digite a descrição aqui)")</f>
        <v>#VALUE!</v>
      </c>
      <c r="S160" s="45" t="e">
        <f aca="false">REFERENCIA.Unidade</f>
        <v>#VALUE!</v>
      </c>
      <c r="T160" s="46" t="n">
        <f aca="true">OFFSET([1]CÁLCULO!H$15,ROW($T160)-ROW(T$15),0)</f>
        <v>0</v>
      </c>
      <c r="U160" s="47"/>
      <c r="V160" s="48" t="s">
        <v>10</v>
      </c>
      <c r="W160" s="46" t="e">
        <f aca="false">IF($C160="S",ROUND(IF(TIPOORCAMENTO="Proposto",ORÇAMENTO.CustoUnitario*(1+#REF!),ORÇAMENTO.PrecoUnitarioLicitado),15-13*#REF!),0)</f>
        <v>#VALUE!</v>
      </c>
      <c r="X160" s="49" t="e">
        <f aca="false">IF($C160="S",VTOTAL1,IF($C160=0,0,ROUND(SomaAgrup,15-13*#REF!)))</f>
        <v>#VALUE!</v>
      </c>
      <c r="Y160" s="0" t="e">
        <f aca="false">IF(AND($C160="S",$X160&gt;0),IF(ISBLANK(#REF!),"RA",LEFT(#REF!,2)),"")</f>
        <v>#VALUE!</v>
      </c>
      <c r="Z160" s="50" t="e">
        <f aca="true">IF($C160="S",IF($Y160="CP",$X160,IF($Y160="RA",(($X160)*[1]QCI!$AA$3),0)),SomaAgrup)</f>
        <v>#VALUE!</v>
      </c>
      <c r="AA160" s="51" t="e">
        <f aca="true">IF($C160="S",IF($Y160="OU",ROUND($X160,2),0),SomaAgrup)</f>
        <v>#VALUE!</v>
      </c>
    </row>
    <row r="161" customFormat="false" ht="15" hidden="true" customHeight="false" outlineLevel="0" collapsed="false">
      <c r="A161" s="0" t="str">
        <f aca="false">CHOOSE(1+LOG(1+2*(ORÇAMENTO.Nivel="Meta")+4*(ORÇAMENTO.Nivel="Nível 2")+8*(ORÇAMENTO.Nivel="Nível 3")+16*(ORÇAMENTO.Nivel="Nível 4")+32*(ORÇAMENTO.Nivel="Serviço"),2),0,1,2,3,4,"S")</f>
        <v>S</v>
      </c>
      <c r="B161" s="0" t="n">
        <f aca="true">IF(OR(C161="s",C161=0),OFFSET(B161,-1,0),C161)</f>
        <v>2</v>
      </c>
      <c r="C161" s="0" t="str">
        <f aca="true">IF(OFFSET(C161,-1,0)="L",1,IF(OFFSET(C161,-1,0)=1,2,IF(OR(A161="s",A161=0),"S",IF(AND(OFFSET(C161,-1,0)=2,A161=4),3,IF(AND(OR(OFFSET(C161,-1,0)="s",OFFSET(C161,-1,0)=0),A161&lt;&gt;"s",A161&gt;OFFSET(B161,-1,0)),OFFSET(B161,-1,0),A161)))))</f>
        <v>S</v>
      </c>
      <c r="D161" s="0" t="n">
        <f aca="false">IF(OR(C161="S",C161=0),0,IF(ISERROR(K161),J161,SMALL(J161:K161,1)))</f>
        <v>0</v>
      </c>
      <c r="E161" s="0" t="n">
        <f aca="true">IF($C161=1,OFFSET(E161,-1,0)+MAX(1,COUNTIF([1]QCI!$A$13:$A$24,OFFSET([1]ORÇAMENTO!E161,-1,0))),OFFSET(E161,-1,0))</f>
        <v>2</v>
      </c>
      <c r="F161" s="0" t="n">
        <f aca="true">IF($C161=1,0,IF($C161=2,OFFSET(F161,-1,0)+1,OFFSET(F161,-1,0)))</f>
        <v>4</v>
      </c>
      <c r="G161" s="0" t="n">
        <f aca="true">IF(AND($C161&lt;=2,$C161&lt;&gt;0),0,IF($C161=3,OFFSET(G161,-1,0)+1,OFFSET(G161,-1,0)))</f>
        <v>0</v>
      </c>
      <c r="H161" s="0" t="n">
        <f aca="true">IF(AND($C161&lt;=3,$C161&lt;&gt;0),0,IF($C161=4,OFFSET(H161,-1,0)+1,OFFSET(H161,-1,0)))</f>
        <v>0</v>
      </c>
      <c r="I161" s="0" t="e">
        <f aca="true">IF(AND($C161&lt;=4,$C161&lt;&gt;0),0,IF(AND($C161="S",$X161&gt;0),OFFSET(I161,-1,0)+1,OFFSET(I161,-1,0)))</f>
        <v>#VALUE!</v>
      </c>
      <c r="J161" s="0" t="n">
        <f aca="true">IF(OR($C161="S",$C161=0),0,MATCH(0,OFFSET($D161,1,$C161,ROW($C$251)-ROW($C161)),0))</f>
        <v>0</v>
      </c>
      <c r="K161" s="0" t="n">
        <f aca="true">IF(OR($C161="S",$C161=0),0,MATCH(OFFSET($D161,0,$C161)+IF($C161&lt;&gt;1,1,COUNTIF([1]QCI!$A$13:$A$24,[1]ORÇAMENTO!E161)),OFFSET($D161,1,$C161,ROW($C$251)-ROW($C161)),0))</f>
        <v>0</v>
      </c>
      <c r="L161" s="38"/>
      <c r="M161" s="39" t="s">
        <v>7</v>
      </c>
      <c r="N161" s="40" t="str">
        <f aca="false">CHOOSE(1+LOG(1+2*(C161=1)+4*(C161=2)+8*(C161=3)+16*(C161=4)+32*(C161="S"),2),"","Meta","Nível 2","Nível 3","Nível 4","Serviço")</f>
        <v>Serviço</v>
      </c>
      <c r="O161" s="41" t="str">
        <f aca="false">IF(OR($C161=0,$L161=""),"-",CONCATENATE(E161&amp;".",IF(AND($A$5&gt;=2,$C161&gt;=2),F161&amp;".",""),IF(AND($A$5&gt;=3,$C161&gt;=3),G161&amp;".",""),IF(AND($A$5&gt;=4,$C161&gt;=4),H161&amp;".",""),IF($C161="S",I161&amp;".","")))</f>
        <v>-</v>
      </c>
      <c r="P161" s="42" t="s">
        <v>49</v>
      </c>
      <c r="Q161" s="43"/>
      <c r="R161" s="44" t="e">
        <f aca="false">IF($C161="S",REFERENCIA.Descricao,"(digite a descrição aqui)")</f>
        <v>#VALUE!</v>
      </c>
      <c r="S161" s="45" t="e">
        <f aca="false">REFERENCIA.Unidade</f>
        <v>#VALUE!</v>
      </c>
      <c r="T161" s="46" t="n">
        <f aca="true">OFFSET([1]CÁLCULO!H$15,ROW($T161)-ROW(T$15),0)</f>
        <v>0</v>
      </c>
      <c r="U161" s="47"/>
      <c r="V161" s="48" t="s">
        <v>10</v>
      </c>
      <c r="W161" s="46" t="e">
        <f aca="false">IF($C161="S",ROUND(IF(TIPOORCAMENTO="Proposto",ORÇAMENTO.CustoUnitario*(1+#REF!),ORÇAMENTO.PrecoUnitarioLicitado),15-13*#REF!),0)</f>
        <v>#VALUE!</v>
      </c>
      <c r="X161" s="49" t="e">
        <f aca="false">IF($C161="S",VTOTAL1,IF($C161=0,0,ROUND(SomaAgrup,15-13*#REF!)))</f>
        <v>#VALUE!</v>
      </c>
      <c r="Y161" s="0" t="e">
        <f aca="false">IF(AND($C161="S",$X161&gt;0),IF(ISBLANK(#REF!),"RA",LEFT(#REF!,2)),"")</f>
        <v>#VALUE!</v>
      </c>
      <c r="Z161" s="50" t="e">
        <f aca="true">IF($C161="S",IF($Y161="CP",$X161,IF($Y161="RA",(($X161)*[1]QCI!$AA$3),0)),SomaAgrup)</f>
        <v>#VALUE!</v>
      </c>
      <c r="AA161" s="51" t="e">
        <f aca="true">IF($C161="S",IF($Y161="OU",ROUND($X161,2),0),SomaAgrup)</f>
        <v>#VALUE!</v>
      </c>
    </row>
    <row r="162" customFormat="false" ht="15" hidden="true" customHeight="false" outlineLevel="0" collapsed="false">
      <c r="A162" s="0" t="str">
        <f aca="false">CHOOSE(1+LOG(1+2*(ORÇAMENTO.Nivel="Meta")+4*(ORÇAMENTO.Nivel="Nível 2")+8*(ORÇAMENTO.Nivel="Nível 3")+16*(ORÇAMENTO.Nivel="Nível 4")+32*(ORÇAMENTO.Nivel="Serviço"),2),0,1,2,3,4,"S")</f>
        <v>S</v>
      </c>
      <c r="B162" s="0" t="n">
        <f aca="true">IF(OR(C162="s",C162=0),OFFSET(B162,-1,0),C162)</f>
        <v>2</v>
      </c>
      <c r="C162" s="0" t="str">
        <f aca="true">IF(OFFSET(C162,-1,0)="L",1,IF(OFFSET(C162,-1,0)=1,2,IF(OR(A162="s",A162=0),"S",IF(AND(OFFSET(C162,-1,0)=2,A162=4),3,IF(AND(OR(OFFSET(C162,-1,0)="s",OFFSET(C162,-1,0)=0),A162&lt;&gt;"s",A162&gt;OFFSET(B162,-1,0)),OFFSET(B162,-1,0),A162)))))</f>
        <v>S</v>
      </c>
      <c r="D162" s="0" t="n">
        <f aca="false">IF(OR(C162="S",C162=0),0,IF(ISERROR(K162),J162,SMALL(J162:K162,1)))</f>
        <v>0</v>
      </c>
      <c r="E162" s="0" t="n">
        <f aca="true">IF($C162=1,OFFSET(E162,-1,0)+MAX(1,COUNTIF([1]QCI!$A$13:$A$24,OFFSET([1]ORÇAMENTO!E162,-1,0))),OFFSET(E162,-1,0))</f>
        <v>2</v>
      </c>
      <c r="F162" s="0" t="n">
        <f aca="true">IF($C162=1,0,IF($C162=2,OFFSET(F162,-1,0)+1,OFFSET(F162,-1,0)))</f>
        <v>4</v>
      </c>
      <c r="G162" s="0" t="n">
        <f aca="true">IF(AND($C162&lt;=2,$C162&lt;&gt;0),0,IF($C162=3,OFFSET(G162,-1,0)+1,OFFSET(G162,-1,0)))</f>
        <v>0</v>
      </c>
      <c r="H162" s="0" t="n">
        <f aca="true">IF(AND($C162&lt;=3,$C162&lt;&gt;0),0,IF($C162=4,OFFSET(H162,-1,0)+1,OFFSET(H162,-1,0)))</f>
        <v>0</v>
      </c>
      <c r="I162" s="0" t="e">
        <f aca="true">IF(AND($C162&lt;=4,$C162&lt;&gt;0),0,IF(AND($C162="S",$X162&gt;0),OFFSET(I162,-1,0)+1,OFFSET(I162,-1,0)))</f>
        <v>#VALUE!</v>
      </c>
      <c r="J162" s="0" t="n">
        <f aca="true">IF(OR($C162="S",$C162=0),0,MATCH(0,OFFSET($D162,1,$C162,ROW($C$251)-ROW($C162)),0))</f>
        <v>0</v>
      </c>
      <c r="K162" s="0" t="n">
        <f aca="true">IF(OR($C162="S",$C162=0),0,MATCH(OFFSET($D162,0,$C162)+IF($C162&lt;&gt;1,1,COUNTIF([1]QCI!$A$13:$A$24,[1]ORÇAMENTO!E162)),OFFSET($D162,1,$C162,ROW($C$251)-ROW($C162)),0))</f>
        <v>0</v>
      </c>
      <c r="L162" s="38"/>
      <c r="M162" s="39" t="s">
        <v>7</v>
      </c>
      <c r="N162" s="40" t="str">
        <f aca="false">CHOOSE(1+LOG(1+2*(C162=1)+4*(C162=2)+8*(C162=3)+16*(C162=4)+32*(C162="S"),2),"","Meta","Nível 2","Nível 3","Nível 4","Serviço")</f>
        <v>Serviço</v>
      </c>
      <c r="O162" s="41" t="str">
        <f aca="false">IF(OR($C162=0,$L162=""),"-",CONCATENATE(E162&amp;".",IF(AND($A$5&gt;=2,$C162&gt;=2),F162&amp;".",""),IF(AND($A$5&gt;=3,$C162&gt;=3),G162&amp;".",""),IF(AND($A$5&gt;=4,$C162&gt;=4),H162&amp;".",""),IF($C162="S",I162&amp;".","")))</f>
        <v>-</v>
      </c>
      <c r="P162" s="42" t="s">
        <v>49</v>
      </c>
      <c r="Q162" s="43"/>
      <c r="R162" s="44" t="e">
        <f aca="false">IF($C162="S",REFERENCIA.Descricao,"(digite a descrição aqui)")</f>
        <v>#VALUE!</v>
      </c>
      <c r="S162" s="45" t="e">
        <f aca="false">REFERENCIA.Unidade</f>
        <v>#VALUE!</v>
      </c>
      <c r="T162" s="46" t="n">
        <f aca="true">OFFSET([1]CÁLCULO!H$15,ROW($T162)-ROW(T$15),0)</f>
        <v>0</v>
      </c>
      <c r="U162" s="47"/>
      <c r="V162" s="48" t="s">
        <v>10</v>
      </c>
      <c r="W162" s="46" t="e">
        <f aca="false">IF($C162="S",ROUND(IF(TIPOORCAMENTO="Proposto",ORÇAMENTO.CustoUnitario*(1+#REF!),ORÇAMENTO.PrecoUnitarioLicitado),15-13*#REF!),0)</f>
        <v>#VALUE!</v>
      </c>
      <c r="X162" s="49" t="e">
        <f aca="false">IF($C162="S",VTOTAL1,IF($C162=0,0,ROUND(SomaAgrup,15-13*#REF!)))</f>
        <v>#VALUE!</v>
      </c>
      <c r="Y162" s="0" t="e">
        <f aca="false">IF(AND($C162="S",$X162&gt;0),IF(ISBLANK(#REF!),"RA",LEFT(#REF!,2)),"")</f>
        <v>#VALUE!</v>
      </c>
      <c r="Z162" s="50" t="e">
        <f aca="true">IF($C162="S",IF($Y162="CP",$X162,IF($Y162="RA",(($X162)*[1]QCI!$AA$3),0)),SomaAgrup)</f>
        <v>#VALUE!</v>
      </c>
      <c r="AA162" s="51" t="e">
        <f aca="true">IF($C162="S",IF($Y162="OU",ROUND($X162,2),0),SomaAgrup)</f>
        <v>#VALUE!</v>
      </c>
    </row>
    <row r="163" customFormat="false" ht="15" hidden="true" customHeight="false" outlineLevel="0" collapsed="false">
      <c r="A163" s="0" t="str">
        <f aca="false">CHOOSE(1+LOG(1+2*(ORÇAMENTO.Nivel="Meta")+4*(ORÇAMENTO.Nivel="Nível 2")+8*(ORÇAMENTO.Nivel="Nível 3")+16*(ORÇAMENTO.Nivel="Nível 4")+32*(ORÇAMENTO.Nivel="Serviço"),2),0,1,2,3,4,"S")</f>
        <v>S</v>
      </c>
      <c r="B163" s="0" t="n">
        <f aca="true">IF(OR(C163="s",C163=0),OFFSET(B163,-1,0),C163)</f>
        <v>2</v>
      </c>
      <c r="C163" s="0" t="str">
        <f aca="true">IF(OFFSET(C163,-1,0)="L",1,IF(OFFSET(C163,-1,0)=1,2,IF(OR(A163="s",A163=0),"S",IF(AND(OFFSET(C163,-1,0)=2,A163=4),3,IF(AND(OR(OFFSET(C163,-1,0)="s",OFFSET(C163,-1,0)=0),A163&lt;&gt;"s",A163&gt;OFFSET(B163,-1,0)),OFFSET(B163,-1,0),A163)))))</f>
        <v>S</v>
      </c>
      <c r="D163" s="0" t="n">
        <f aca="false">IF(OR(C163="S",C163=0),0,IF(ISERROR(K163),J163,SMALL(J163:K163,1)))</f>
        <v>0</v>
      </c>
      <c r="E163" s="0" t="n">
        <f aca="true">IF($C163=1,OFFSET(E163,-1,0)+MAX(1,COUNTIF([1]QCI!$A$13:$A$24,OFFSET([1]ORÇAMENTO!E163,-1,0))),OFFSET(E163,-1,0))</f>
        <v>2</v>
      </c>
      <c r="F163" s="0" t="n">
        <f aca="true">IF($C163=1,0,IF($C163=2,OFFSET(F163,-1,0)+1,OFFSET(F163,-1,0)))</f>
        <v>4</v>
      </c>
      <c r="G163" s="0" t="n">
        <f aca="true">IF(AND($C163&lt;=2,$C163&lt;&gt;0),0,IF($C163=3,OFFSET(G163,-1,0)+1,OFFSET(G163,-1,0)))</f>
        <v>0</v>
      </c>
      <c r="H163" s="0" t="n">
        <f aca="true">IF(AND($C163&lt;=3,$C163&lt;&gt;0),0,IF($C163=4,OFFSET(H163,-1,0)+1,OFFSET(H163,-1,0)))</f>
        <v>0</v>
      </c>
      <c r="I163" s="0" t="e">
        <f aca="true">IF(AND($C163&lt;=4,$C163&lt;&gt;0),0,IF(AND($C163="S",$X163&gt;0),OFFSET(I163,-1,0)+1,OFFSET(I163,-1,0)))</f>
        <v>#VALUE!</v>
      </c>
      <c r="J163" s="0" t="n">
        <f aca="true">IF(OR($C163="S",$C163=0),0,MATCH(0,OFFSET($D163,1,$C163,ROW($C$251)-ROW($C163)),0))</f>
        <v>0</v>
      </c>
      <c r="K163" s="0" t="n">
        <f aca="true">IF(OR($C163="S",$C163=0),0,MATCH(OFFSET($D163,0,$C163)+IF($C163&lt;&gt;1,1,COUNTIF([1]QCI!$A$13:$A$24,[1]ORÇAMENTO!E163)),OFFSET($D163,1,$C163,ROW($C$251)-ROW($C163)),0))</f>
        <v>0</v>
      </c>
      <c r="L163" s="38"/>
      <c r="M163" s="39" t="s">
        <v>7</v>
      </c>
      <c r="N163" s="40" t="str">
        <f aca="false">CHOOSE(1+LOG(1+2*(C163=1)+4*(C163=2)+8*(C163=3)+16*(C163=4)+32*(C163="S"),2),"","Meta","Nível 2","Nível 3","Nível 4","Serviço")</f>
        <v>Serviço</v>
      </c>
      <c r="O163" s="41" t="str">
        <f aca="false">IF(OR($C163=0,$L163=""),"-",CONCATENATE(E163&amp;".",IF(AND($A$5&gt;=2,$C163&gt;=2),F163&amp;".",""),IF(AND($A$5&gt;=3,$C163&gt;=3),G163&amp;".",""),IF(AND($A$5&gt;=4,$C163&gt;=4),H163&amp;".",""),IF($C163="S",I163&amp;".","")))</f>
        <v>-</v>
      </c>
      <c r="P163" s="42" t="s">
        <v>49</v>
      </c>
      <c r="Q163" s="43"/>
      <c r="R163" s="44" t="e">
        <f aca="false">IF($C163="S",REFERENCIA.Descricao,"(digite a descrição aqui)")</f>
        <v>#VALUE!</v>
      </c>
      <c r="S163" s="45" t="e">
        <f aca="false">REFERENCIA.Unidade</f>
        <v>#VALUE!</v>
      </c>
      <c r="T163" s="46" t="n">
        <f aca="true">OFFSET([1]CÁLCULO!H$15,ROW($T163)-ROW(T$15),0)</f>
        <v>0</v>
      </c>
      <c r="U163" s="47"/>
      <c r="V163" s="48" t="s">
        <v>10</v>
      </c>
      <c r="W163" s="46" t="e">
        <f aca="false">IF($C163="S",ROUND(IF(TIPOORCAMENTO="Proposto",ORÇAMENTO.CustoUnitario*(1+#REF!),ORÇAMENTO.PrecoUnitarioLicitado),15-13*#REF!),0)</f>
        <v>#VALUE!</v>
      </c>
      <c r="X163" s="49" t="e">
        <f aca="false">IF($C163="S",VTOTAL1,IF($C163=0,0,ROUND(SomaAgrup,15-13*#REF!)))</f>
        <v>#VALUE!</v>
      </c>
      <c r="Y163" s="0" t="e">
        <f aca="false">IF(AND($C163="S",$X163&gt;0),IF(ISBLANK(#REF!),"RA",LEFT(#REF!,2)),"")</f>
        <v>#VALUE!</v>
      </c>
      <c r="Z163" s="50" t="e">
        <f aca="true">IF($C163="S",IF($Y163="CP",$X163,IF($Y163="RA",(($X163)*[1]QCI!$AA$3),0)),SomaAgrup)</f>
        <v>#VALUE!</v>
      </c>
      <c r="AA163" s="51" t="e">
        <f aca="true">IF($C163="S",IF($Y163="OU",ROUND($X163,2),0),SomaAgrup)</f>
        <v>#VALUE!</v>
      </c>
    </row>
    <row r="164" customFormat="false" ht="15" hidden="true" customHeight="false" outlineLevel="0" collapsed="false">
      <c r="A164" s="0" t="str">
        <f aca="false">CHOOSE(1+LOG(1+2*(ORÇAMENTO.Nivel="Meta")+4*(ORÇAMENTO.Nivel="Nível 2")+8*(ORÇAMENTO.Nivel="Nível 3")+16*(ORÇAMENTO.Nivel="Nível 4")+32*(ORÇAMENTO.Nivel="Serviço"),2),0,1,2,3,4,"S")</f>
        <v>S</v>
      </c>
      <c r="B164" s="0" t="n">
        <f aca="true">IF(OR(C164="s",C164=0),OFFSET(B164,-1,0),C164)</f>
        <v>2</v>
      </c>
      <c r="C164" s="0" t="str">
        <f aca="true">IF(OFFSET(C164,-1,0)="L",1,IF(OFFSET(C164,-1,0)=1,2,IF(OR(A164="s",A164=0),"S",IF(AND(OFFSET(C164,-1,0)=2,A164=4),3,IF(AND(OR(OFFSET(C164,-1,0)="s",OFFSET(C164,-1,0)=0),A164&lt;&gt;"s",A164&gt;OFFSET(B164,-1,0)),OFFSET(B164,-1,0),A164)))))</f>
        <v>S</v>
      </c>
      <c r="D164" s="0" t="n">
        <f aca="false">IF(OR(C164="S",C164=0),0,IF(ISERROR(K164),J164,SMALL(J164:K164,1)))</f>
        <v>0</v>
      </c>
      <c r="E164" s="0" t="n">
        <f aca="true">IF($C164=1,OFFSET(E164,-1,0)+MAX(1,COUNTIF([1]QCI!$A$13:$A$24,OFFSET([1]ORÇAMENTO!E164,-1,0))),OFFSET(E164,-1,0))</f>
        <v>2</v>
      </c>
      <c r="F164" s="0" t="n">
        <f aca="true">IF($C164=1,0,IF($C164=2,OFFSET(F164,-1,0)+1,OFFSET(F164,-1,0)))</f>
        <v>4</v>
      </c>
      <c r="G164" s="0" t="n">
        <f aca="true">IF(AND($C164&lt;=2,$C164&lt;&gt;0),0,IF($C164=3,OFFSET(G164,-1,0)+1,OFFSET(G164,-1,0)))</f>
        <v>0</v>
      </c>
      <c r="H164" s="0" t="n">
        <f aca="true">IF(AND($C164&lt;=3,$C164&lt;&gt;0),0,IF($C164=4,OFFSET(H164,-1,0)+1,OFFSET(H164,-1,0)))</f>
        <v>0</v>
      </c>
      <c r="I164" s="0" t="e">
        <f aca="true">IF(AND($C164&lt;=4,$C164&lt;&gt;0),0,IF(AND($C164="S",$X164&gt;0),OFFSET(I164,-1,0)+1,OFFSET(I164,-1,0)))</f>
        <v>#VALUE!</v>
      </c>
      <c r="J164" s="0" t="n">
        <f aca="true">IF(OR($C164="S",$C164=0),0,MATCH(0,OFFSET($D164,1,$C164,ROW($C$251)-ROW($C164)),0))</f>
        <v>0</v>
      </c>
      <c r="K164" s="0" t="n">
        <f aca="true">IF(OR($C164="S",$C164=0),0,MATCH(OFFSET($D164,0,$C164)+IF($C164&lt;&gt;1,1,COUNTIF([1]QCI!$A$13:$A$24,[1]ORÇAMENTO!E164)),OFFSET($D164,1,$C164,ROW($C$251)-ROW($C164)),0))</f>
        <v>0</v>
      </c>
      <c r="L164" s="38"/>
      <c r="M164" s="39" t="s">
        <v>7</v>
      </c>
      <c r="N164" s="40" t="str">
        <f aca="false">CHOOSE(1+LOG(1+2*(C164=1)+4*(C164=2)+8*(C164=3)+16*(C164=4)+32*(C164="S"),2),"","Meta","Nível 2","Nível 3","Nível 4","Serviço")</f>
        <v>Serviço</v>
      </c>
      <c r="O164" s="41" t="str">
        <f aca="false">IF(OR($C164=0,$L164=""),"-",CONCATENATE(E164&amp;".",IF(AND($A$5&gt;=2,$C164&gt;=2),F164&amp;".",""),IF(AND($A$5&gt;=3,$C164&gt;=3),G164&amp;".",""),IF(AND($A$5&gt;=4,$C164&gt;=4),H164&amp;".",""),IF($C164="S",I164&amp;".","")))</f>
        <v>-</v>
      </c>
      <c r="P164" s="42" t="s">
        <v>49</v>
      </c>
      <c r="Q164" s="43"/>
      <c r="R164" s="44" t="e">
        <f aca="false">IF($C164="S",REFERENCIA.Descricao,"(digite a descrição aqui)")</f>
        <v>#VALUE!</v>
      </c>
      <c r="S164" s="45" t="e">
        <f aca="false">REFERENCIA.Unidade</f>
        <v>#VALUE!</v>
      </c>
      <c r="T164" s="46" t="n">
        <f aca="true">OFFSET([1]CÁLCULO!H$15,ROW($T164)-ROW(T$15),0)</f>
        <v>0</v>
      </c>
      <c r="U164" s="47"/>
      <c r="V164" s="48" t="s">
        <v>10</v>
      </c>
      <c r="W164" s="46" t="e">
        <f aca="false">IF($C164="S",ROUND(IF(TIPOORCAMENTO="Proposto",ORÇAMENTO.CustoUnitario*(1+#REF!),ORÇAMENTO.PrecoUnitarioLicitado),15-13*#REF!),0)</f>
        <v>#VALUE!</v>
      </c>
      <c r="X164" s="49" t="e">
        <f aca="false">IF($C164="S",VTOTAL1,IF($C164=0,0,ROUND(SomaAgrup,15-13*#REF!)))</f>
        <v>#VALUE!</v>
      </c>
      <c r="Y164" s="0" t="e">
        <f aca="false">IF(AND($C164="S",$X164&gt;0),IF(ISBLANK(#REF!),"RA",LEFT(#REF!,2)),"")</f>
        <v>#VALUE!</v>
      </c>
      <c r="Z164" s="50" t="e">
        <f aca="true">IF($C164="S",IF($Y164="CP",$X164,IF($Y164="RA",(($X164)*[1]QCI!$AA$3),0)),SomaAgrup)</f>
        <v>#VALUE!</v>
      </c>
      <c r="AA164" s="51" t="e">
        <f aca="true">IF($C164="S",IF($Y164="OU",ROUND($X164,2),0),SomaAgrup)</f>
        <v>#VALUE!</v>
      </c>
    </row>
    <row r="165" customFormat="false" ht="15" hidden="true" customHeight="false" outlineLevel="0" collapsed="false">
      <c r="A165" s="0" t="str">
        <f aca="false">CHOOSE(1+LOG(1+2*(ORÇAMENTO.Nivel="Meta")+4*(ORÇAMENTO.Nivel="Nível 2")+8*(ORÇAMENTO.Nivel="Nível 3")+16*(ORÇAMENTO.Nivel="Nível 4")+32*(ORÇAMENTO.Nivel="Serviço"),2),0,1,2,3,4,"S")</f>
        <v>S</v>
      </c>
      <c r="B165" s="0" t="n">
        <f aca="true">IF(OR(C165="s",C165=0),OFFSET(B165,-1,0),C165)</f>
        <v>2</v>
      </c>
      <c r="C165" s="0" t="str">
        <f aca="true">IF(OFFSET(C165,-1,0)="L",1,IF(OFFSET(C165,-1,0)=1,2,IF(OR(A165="s",A165=0),"S",IF(AND(OFFSET(C165,-1,0)=2,A165=4),3,IF(AND(OR(OFFSET(C165,-1,0)="s",OFFSET(C165,-1,0)=0),A165&lt;&gt;"s",A165&gt;OFFSET(B165,-1,0)),OFFSET(B165,-1,0),A165)))))</f>
        <v>S</v>
      </c>
      <c r="D165" s="0" t="n">
        <f aca="false">IF(OR(C165="S",C165=0),0,IF(ISERROR(K165),J165,SMALL(J165:K165,1)))</f>
        <v>0</v>
      </c>
      <c r="E165" s="0" t="n">
        <f aca="true">IF($C165=1,OFFSET(E165,-1,0)+MAX(1,COUNTIF([1]QCI!$A$13:$A$24,OFFSET([1]ORÇAMENTO!E165,-1,0))),OFFSET(E165,-1,0))</f>
        <v>2</v>
      </c>
      <c r="F165" s="0" t="n">
        <f aca="true">IF($C165=1,0,IF($C165=2,OFFSET(F165,-1,0)+1,OFFSET(F165,-1,0)))</f>
        <v>4</v>
      </c>
      <c r="G165" s="0" t="n">
        <f aca="true">IF(AND($C165&lt;=2,$C165&lt;&gt;0),0,IF($C165=3,OFFSET(G165,-1,0)+1,OFFSET(G165,-1,0)))</f>
        <v>0</v>
      </c>
      <c r="H165" s="0" t="n">
        <f aca="true">IF(AND($C165&lt;=3,$C165&lt;&gt;0),0,IF($C165=4,OFFSET(H165,-1,0)+1,OFFSET(H165,-1,0)))</f>
        <v>0</v>
      </c>
      <c r="I165" s="0" t="e">
        <f aca="true">IF(AND($C165&lt;=4,$C165&lt;&gt;0),0,IF(AND($C165="S",$X165&gt;0),OFFSET(I165,-1,0)+1,OFFSET(I165,-1,0)))</f>
        <v>#VALUE!</v>
      </c>
      <c r="J165" s="0" t="n">
        <f aca="true">IF(OR($C165="S",$C165=0),0,MATCH(0,OFFSET($D165,1,$C165,ROW($C$251)-ROW($C165)),0))</f>
        <v>0</v>
      </c>
      <c r="K165" s="0" t="n">
        <f aca="true">IF(OR($C165="S",$C165=0),0,MATCH(OFFSET($D165,0,$C165)+IF($C165&lt;&gt;1,1,COUNTIF([1]QCI!$A$13:$A$24,[1]ORÇAMENTO!E165)),OFFSET($D165,1,$C165,ROW($C$251)-ROW($C165)),0))</f>
        <v>0</v>
      </c>
      <c r="L165" s="38"/>
      <c r="M165" s="39" t="s">
        <v>7</v>
      </c>
      <c r="N165" s="40" t="str">
        <f aca="false">CHOOSE(1+LOG(1+2*(C165=1)+4*(C165=2)+8*(C165=3)+16*(C165=4)+32*(C165="S"),2),"","Meta","Nível 2","Nível 3","Nível 4","Serviço")</f>
        <v>Serviço</v>
      </c>
      <c r="O165" s="41" t="str">
        <f aca="false">IF(OR($C165=0,$L165=""),"-",CONCATENATE(E165&amp;".",IF(AND($A$5&gt;=2,$C165&gt;=2),F165&amp;".",""),IF(AND($A$5&gt;=3,$C165&gt;=3),G165&amp;".",""),IF(AND($A$5&gt;=4,$C165&gt;=4),H165&amp;".",""),IF($C165="S",I165&amp;".","")))</f>
        <v>-</v>
      </c>
      <c r="P165" s="42" t="s">
        <v>49</v>
      </c>
      <c r="Q165" s="43"/>
      <c r="R165" s="44" t="e">
        <f aca="false">IF($C165="S",REFERENCIA.Descricao,"(digite a descrição aqui)")</f>
        <v>#VALUE!</v>
      </c>
      <c r="S165" s="45" t="e">
        <f aca="false">REFERENCIA.Unidade</f>
        <v>#VALUE!</v>
      </c>
      <c r="T165" s="46" t="n">
        <f aca="true">OFFSET([1]CÁLCULO!H$15,ROW($T165)-ROW(T$15),0)</f>
        <v>0</v>
      </c>
      <c r="U165" s="47"/>
      <c r="V165" s="48" t="s">
        <v>10</v>
      </c>
      <c r="W165" s="46" t="e">
        <f aca="false">IF($C165="S",ROUND(IF(TIPOORCAMENTO="Proposto",ORÇAMENTO.CustoUnitario*(1+#REF!),ORÇAMENTO.PrecoUnitarioLicitado),15-13*#REF!),0)</f>
        <v>#VALUE!</v>
      </c>
      <c r="X165" s="49" t="e">
        <f aca="false">IF($C165="S",VTOTAL1,IF($C165=0,0,ROUND(SomaAgrup,15-13*#REF!)))</f>
        <v>#VALUE!</v>
      </c>
      <c r="Y165" s="0" t="e">
        <f aca="false">IF(AND($C165="S",$X165&gt;0),IF(ISBLANK(#REF!),"RA",LEFT(#REF!,2)),"")</f>
        <v>#VALUE!</v>
      </c>
      <c r="Z165" s="50" t="e">
        <f aca="true">IF($C165="S",IF($Y165="CP",$X165,IF($Y165="RA",(($X165)*[1]QCI!$AA$3),0)),SomaAgrup)</f>
        <v>#VALUE!</v>
      </c>
      <c r="AA165" s="51" t="e">
        <f aca="true">IF($C165="S",IF($Y165="OU",ROUND($X165,2),0),SomaAgrup)</f>
        <v>#VALUE!</v>
      </c>
    </row>
    <row r="166" customFormat="false" ht="15" hidden="true" customHeight="false" outlineLevel="0" collapsed="false">
      <c r="A166" s="0" t="str">
        <f aca="false">CHOOSE(1+LOG(1+2*(ORÇAMENTO.Nivel="Meta")+4*(ORÇAMENTO.Nivel="Nível 2")+8*(ORÇAMENTO.Nivel="Nível 3")+16*(ORÇAMENTO.Nivel="Nível 4")+32*(ORÇAMENTO.Nivel="Serviço"),2),0,1,2,3,4,"S")</f>
        <v>S</v>
      </c>
      <c r="B166" s="0" t="n">
        <f aca="true">IF(OR(C166="s",C166=0),OFFSET(B166,-1,0),C166)</f>
        <v>2</v>
      </c>
      <c r="C166" s="0" t="str">
        <f aca="true">IF(OFFSET(C166,-1,0)="L",1,IF(OFFSET(C166,-1,0)=1,2,IF(OR(A166="s",A166=0),"S",IF(AND(OFFSET(C166,-1,0)=2,A166=4),3,IF(AND(OR(OFFSET(C166,-1,0)="s",OFFSET(C166,-1,0)=0),A166&lt;&gt;"s",A166&gt;OFFSET(B166,-1,0)),OFFSET(B166,-1,0),A166)))))</f>
        <v>S</v>
      </c>
      <c r="D166" s="0" t="n">
        <f aca="false">IF(OR(C166="S",C166=0),0,IF(ISERROR(K166),J166,SMALL(J166:K166,1)))</f>
        <v>0</v>
      </c>
      <c r="E166" s="0" t="n">
        <f aca="true">IF($C166=1,OFFSET(E166,-1,0)+MAX(1,COUNTIF([1]QCI!$A$13:$A$24,OFFSET([1]ORÇAMENTO!E166,-1,0))),OFFSET(E166,-1,0))</f>
        <v>2</v>
      </c>
      <c r="F166" s="0" t="n">
        <f aca="true">IF($C166=1,0,IF($C166=2,OFFSET(F166,-1,0)+1,OFFSET(F166,-1,0)))</f>
        <v>4</v>
      </c>
      <c r="G166" s="0" t="n">
        <f aca="true">IF(AND($C166&lt;=2,$C166&lt;&gt;0),0,IF($C166=3,OFFSET(G166,-1,0)+1,OFFSET(G166,-1,0)))</f>
        <v>0</v>
      </c>
      <c r="H166" s="0" t="n">
        <f aca="true">IF(AND($C166&lt;=3,$C166&lt;&gt;0),0,IF($C166=4,OFFSET(H166,-1,0)+1,OFFSET(H166,-1,0)))</f>
        <v>0</v>
      </c>
      <c r="I166" s="0" t="e">
        <f aca="true">IF(AND($C166&lt;=4,$C166&lt;&gt;0),0,IF(AND($C166="S",$X166&gt;0),OFFSET(I166,-1,0)+1,OFFSET(I166,-1,0)))</f>
        <v>#VALUE!</v>
      </c>
      <c r="J166" s="0" t="n">
        <f aca="true">IF(OR($C166="S",$C166=0),0,MATCH(0,OFFSET($D166,1,$C166,ROW($C$251)-ROW($C166)),0))</f>
        <v>0</v>
      </c>
      <c r="K166" s="0" t="n">
        <f aca="true">IF(OR($C166="S",$C166=0),0,MATCH(OFFSET($D166,0,$C166)+IF($C166&lt;&gt;1,1,COUNTIF([1]QCI!$A$13:$A$24,[1]ORÇAMENTO!E166)),OFFSET($D166,1,$C166,ROW($C$251)-ROW($C166)),0))</f>
        <v>0</v>
      </c>
      <c r="L166" s="38"/>
      <c r="M166" s="39" t="s">
        <v>7</v>
      </c>
      <c r="N166" s="40" t="str">
        <f aca="false">CHOOSE(1+LOG(1+2*(C166=1)+4*(C166=2)+8*(C166=3)+16*(C166=4)+32*(C166="S"),2),"","Meta","Nível 2","Nível 3","Nível 4","Serviço")</f>
        <v>Serviço</v>
      </c>
      <c r="O166" s="41" t="str">
        <f aca="false">IF(OR($C166=0,$L166=""),"-",CONCATENATE(E166&amp;".",IF(AND($A$5&gt;=2,$C166&gt;=2),F166&amp;".",""),IF(AND($A$5&gt;=3,$C166&gt;=3),G166&amp;".",""),IF(AND($A$5&gt;=4,$C166&gt;=4),H166&amp;".",""),IF($C166="S",I166&amp;".","")))</f>
        <v>-</v>
      </c>
      <c r="P166" s="42" t="s">
        <v>49</v>
      </c>
      <c r="Q166" s="43"/>
      <c r="R166" s="44" t="e">
        <f aca="false">IF($C166="S",REFERENCIA.Descricao,"(digite a descrição aqui)")</f>
        <v>#VALUE!</v>
      </c>
      <c r="S166" s="45" t="e">
        <f aca="false">REFERENCIA.Unidade</f>
        <v>#VALUE!</v>
      </c>
      <c r="T166" s="46" t="n">
        <f aca="true">OFFSET([1]CÁLCULO!H$15,ROW($T166)-ROW(T$15),0)</f>
        <v>0</v>
      </c>
      <c r="U166" s="47"/>
      <c r="V166" s="48" t="s">
        <v>10</v>
      </c>
      <c r="W166" s="46" t="e">
        <f aca="false">IF($C166="S",ROUND(IF(TIPOORCAMENTO="Proposto",ORÇAMENTO.CustoUnitario*(1+#REF!),ORÇAMENTO.PrecoUnitarioLicitado),15-13*#REF!),0)</f>
        <v>#VALUE!</v>
      </c>
      <c r="X166" s="49" t="e">
        <f aca="false">IF($C166="S",VTOTAL1,IF($C166=0,0,ROUND(SomaAgrup,15-13*#REF!)))</f>
        <v>#VALUE!</v>
      </c>
      <c r="Y166" s="0" t="e">
        <f aca="false">IF(AND($C166="S",$X166&gt;0),IF(ISBLANK(#REF!),"RA",LEFT(#REF!,2)),"")</f>
        <v>#VALUE!</v>
      </c>
      <c r="Z166" s="50" t="e">
        <f aca="true">IF($C166="S",IF($Y166="CP",$X166,IF($Y166="RA",(($X166)*[1]QCI!$AA$3),0)),SomaAgrup)</f>
        <v>#VALUE!</v>
      </c>
      <c r="AA166" s="51" t="e">
        <f aca="true">IF($C166="S",IF($Y166="OU",ROUND($X166,2),0),SomaAgrup)</f>
        <v>#VALUE!</v>
      </c>
    </row>
    <row r="167" customFormat="false" ht="15" hidden="true" customHeight="false" outlineLevel="0" collapsed="false">
      <c r="A167" s="0" t="str">
        <f aca="false">CHOOSE(1+LOG(1+2*(ORÇAMENTO.Nivel="Meta")+4*(ORÇAMENTO.Nivel="Nível 2")+8*(ORÇAMENTO.Nivel="Nível 3")+16*(ORÇAMENTO.Nivel="Nível 4")+32*(ORÇAMENTO.Nivel="Serviço"),2),0,1,2,3,4,"S")</f>
        <v>S</v>
      </c>
      <c r="B167" s="0" t="n">
        <f aca="true">IF(OR(C167="s",C167=0),OFFSET(B167,-1,0),C167)</f>
        <v>2</v>
      </c>
      <c r="C167" s="0" t="str">
        <f aca="true">IF(OFFSET(C167,-1,0)="L",1,IF(OFFSET(C167,-1,0)=1,2,IF(OR(A167="s",A167=0),"S",IF(AND(OFFSET(C167,-1,0)=2,A167=4),3,IF(AND(OR(OFFSET(C167,-1,0)="s",OFFSET(C167,-1,0)=0),A167&lt;&gt;"s",A167&gt;OFFSET(B167,-1,0)),OFFSET(B167,-1,0),A167)))))</f>
        <v>S</v>
      </c>
      <c r="D167" s="0" t="n">
        <f aca="false">IF(OR(C167="S",C167=0),0,IF(ISERROR(K167),J167,SMALL(J167:K167,1)))</f>
        <v>0</v>
      </c>
      <c r="E167" s="0" t="n">
        <f aca="true">IF($C167=1,OFFSET(E167,-1,0)+MAX(1,COUNTIF([1]QCI!$A$13:$A$24,OFFSET([1]ORÇAMENTO!E167,-1,0))),OFFSET(E167,-1,0))</f>
        <v>2</v>
      </c>
      <c r="F167" s="0" t="n">
        <f aca="true">IF($C167=1,0,IF($C167=2,OFFSET(F167,-1,0)+1,OFFSET(F167,-1,0)))</f>
        <v>4</v>
      </c>
      <c r="G167" s="0" t="n">
        <f aca="true">IF(AND($C167&lt;=2,$C167&lt;&gt;0),0,IF($C167=3,OFFSET(G167,-1,0)+1,OFFSET(G167,-1,0)))</f>
        <v>0</v>
      </c>
      <c r="H167" s="0" t="n">
        <f aca="true">IF(AND($C167&lt;=3,$C167&lt;&gt;0),0,IF($C167=4,OFFSET(H167,-1,0)+1,OFFSET(H167,-1,0)))</f>
        <v>0</v>
      </c>
      <c r="I167" s="0" t="e">
        <f aca="true">IF(AND($C167&lt;=4,$C167&lt;&gt;0),0,IF(AND($C167="S",$X167&gt;0),OFFSET(I167,-1,0)+1,OFFSET(I167,-1,0)))</f>
        <v>#VALUE!</v>
      </c>
      <c r="J167" s="0" t="n">
        <f aca="true">IF(OR($C167="S",$C167=0),0,MATCH(0,OFFSET($D167,1,$C167,ROW($C$251)-ROW($C167)),0))</f>
        <v>0</v>
      </c>
      <c r="K167" s="0" t="n">
        <f aca="true">IF(OR($C167="S",$C167=0),0,MATCH(OFFSET($D167,0,$C167)+IF($C167&lt;&gt;1,1,COUNTIF([1]QCI!$A$13:$A$24,[1]ORÇAMENTO!E167)),OFFSET($D167,1,$C167,ROW($C$251)-ROW($C167)),0))</f>
        <v>0</v>
      </c>
      <c r="L167" s="38"/>
      <c r="M167" s="39" t="s">
        <v>7</v>
      </c>
      <c r="N167" s="40" t="str">
        <f aca="false">CHOOSE(1+LOG(1+2*(C167=1)+4*(C167=2)+8*(C167=3)+16*(C167=4)+32*(C167="S"),2),"","Meta","Nível 2","Nível 3","Nível 4","Serviço")</f>
        <v>Serviço</v>
      </c>
      <c r="O167" s="41" t="str">
        <f aca="false">IF(OR($C167=0,$L167=""),"-",CONCATENATE(E167&amp;".",IF(AND($A$5&gt;=2,$C167&gt;=2),F167&amp;".",""),IF(AND($A$5&gt;=3,$C167&gt;=3),G167&amp;".",""),IF(AND($A$5&gt;=4,$C167&gt;=4),H167&amp;".",""),IF($C167="S",I167&amp;".","")))</f>
        <v>-</v>
      </c>
      <c r="P167" s="42" t="s">
        <v>49</v>
      </c>
      <c r="Q167" s="43"/>
      <c r="R167" s="44" t="e">
        <f aca="false">IF($C167="S",REFERENCIA.Descricao,"(digite a descrição aqui)")</f>
        <v>#VALUE!</v>
      </c>
      <c r="S167" s="45" t="e">
        <f aca="false">REFERENCIA.Unidade</f>
        <v>#VALUE!</v>
      </c>
      <c r="T167" s="46" t="n">
        <f aca="true">OFFSET([1]CÁLCULO!H$15,ROW($T167)-ROW(T$15),0)</f>
        <v>0</v>
      </c>
      <c r="U167" s="47"/>
      <c r="V167" s="48" t="s">
        <v>10</v>
      </c>
      <c r="W167" s="46" t="e">
        <f aca="false">IF($C167="S",ROUND(IF(TIPOORCAMENTO="Proposto",ORÇAMENTO.CustoUnitario*(1+#REF!),ORÇAMENTO.PrecoUnitarioLicitado),15-13*#REF!),0)</f>
        <v>#VALUE!</v>
      </c>
      <c r="X167" s="49" t="e">
        <f aca="false">IF($C167="S",VTOTAL1,IF($C167=0,0,ROUND(SomaAgrup,15-13*#REF!)))</f>
        <v>#VALUE!</v>
      </c>
      <c r="Y167" s="0" t="e">
        <f aca="false">IF(AND($C167="S",$X167&gt;0),IF(ISBLANK(#REF!),"RA",LEFT(#REF!,2)),"")</f>
        <v>#VALUE!</v>
      </c>
      <c r="Z167" s="50" t="e">
        <f aca="true">IF($C167="S",IF($Y167="CP",$X167,IF($Y167="RA",(($X167)*[1]QCI!$AA$3),0)),SomaAgrup)</f>
        <v>#VALUE!</v>
      </c>
      <c r="AA167" s="51" t="e">
        <f aca="true">IF($C167="S",IF($Y167="OU",ROUND($X167,2),0),SomaAgrup)</f>
        <v>#VALUE!</v>
      </c>
    </row>
    <row r="168" customFormat="false" ht="15" hidden="true" customHeight="false" outlineLevel="0" collapsed="false">
      <c r="A168" s="0" t="str">
        <f aca="false">CHOOSE(1+LOG(1+2*(ORÇAMENTO.Nivel="Meta")+4*(ORÇAMENTO.Nivel="Nível 2")+8*(ORÇAMENTO.Nivel="Nível 3")+16*(ORÇAMENTO.Nivel="Nível 4")+32*(ORÇAMENTO.Nivel="Serviço"),2),0,1,2,3,4,"S")</f>
        <v>S</v>
      </c>
      <c r="B168" s="0" t="n">
        <f aca="true">IF(OR(C168="s",C168=0),OFFSET(B168,-1,0),C168)</f>
        <v>2</v>
      </c>
      <c r="C168" s="0" t="str">
        <f aca="true">IF(OFFSET(C168,-1,0)="L",1,IF(OFFSET(C168,-1,0)=1,2,IF(OR(A168="s",A168=0),"S",IF(AND(OFFSET(C168,-1,0)=2,A168=4),3,IF(AND(OR(OFFSET(C168,-1,0)="s",OFFSET(C168,-1,0)=0),A168&lt;&gt;"s",A168&gt;OFFSET(B168,-1,0)),OFFSET(B168,-1,0),A168)))))</f>
        <v>S</v>
      </c>
      <c r="D168" s="0" t="n">
        <f aca="false">IF(OR(C168="S",C168=0),0,IF(ISERROR(K168),J168,SMALL(J168:K168,1)))</f>
        <v>0</v>
      </c>
      <c r="E168" s="0" t="n">
        <f aca="true">IF($C168=1,OFFSET(E168,-1,0)+MAX(1,COUNTIF([1]QCI!$A$13:$A$24,OFFSET([1]ORÇAMENTO!E168,-1,0))),OFFSET(E168,-1,0))</f>
        <v>2</v>
      </c>
      <c r="F168" s="0" t="n">
        <f aca="true">IF($C168=1,0,IF($C168=2,OFFSET(F168,-1,0)+1,OFFSET(F168,-1,0)))</f>
        <v>4</v>
      </c>
      <c r="G168" s="0" t="n">
        <f aca="true">IF(AND($C168&lt;=2,$C168&lt;&gt;0),0,IF($C168=3,OFFSET(G168,-1,0)+1,OFFSET(G168,-1,0)))</f>
        <v>0</v>
      </c>
      <c r="H168" s="0" t="n">
        <f aca="true">IF(AND($C168&lt;=3,$C168&lt;&gt;0),0,IF($C168=4,OFFSET(H168,-1,0)+1,OFFSET(H168,-1,0)))</f>
        <v>0</v>
      </c>
      <c r="I168" s="0" t="e">
        <f aca="true">IF(AND($C168&lt;=4,$C168&lt;&gt;0),0,IF(AND($C168="S",$X168&gt;0),OFFSET(I168,-1,0)+1,OFFSET(I168,-1,0)))</f>
        <v>#VALUE!</v>
      </c>
      <c r="J168" s="0" t="n">
        <f aca="true">IF(OR($C168="S",$C168=0),0,MATCH(0,OFFSET($D168,1,$C168,ROW($C$251)-ROW($C168)),0))</f>
        <v>0</v>
      </c>
      <c r="K168" s="0" t="n">
        <f aca="true">IF(OR($C168="S",$C168=0),0,MATCH(OFFSET($D168,0,$C168)+IF($C168&lt;&gt;1,1,COUNTIF([1]QCI!$A$13:$A$24,[1]ORÇAMENTO!E168)),OFFSET($D168,1,$C168,ROW($C$251)-ROW($C168)),0))</f>
        <v>0</v>
      </c>
      <c r="L168" s="38"/>
      <c r="M168" s="39" t="s">
        <v>7</v>
      </c>
      <c r="N168" s="40" t="str">
        <f aca="false">CHOOSE(1+LOG(1+2*(C168=1)+4*(C168=2)+8*(C168=3)+16*(C168=4)+32*(C168="S"),2),"","Meta","Nível 2","Nível 3","Nível 4","Serviço")</f>
        <v>Serviço</v>
      </c>
      <c r="O168" s="41" t="str">
        <f aca="false">IF(OR($C168=0,$L168=""),"-",CONCATENATE(E168&amp;".",IF(AND($A$5&gt;=2,$C168&gt;=2),F168&amp;".",""),IF(AND($A$5&gt;=3,$C168&gt;=3),G168&amp;".",""),IF(AND($A$5&gt;=4,$C168&gt;=4),H168&amp;".",""),IF($C168="S",I168&amp;".","")))</f>
        <v>-</v>
      </c>
      <c r="P168" s="42" t="s">
        <v>49</v>
      </c>
      <c r="Q168" s="43"/>
      <c r="R168" s="44" t="e">
        <f aca="false">IF($C168="S",REFERENCIA.Descricao,"(digite a descrição aqui)")</f>
        <v>#VALUE!</v>
      </c>
      <c r="S168" s="45" t="e">
        <f aca="false">REFERENCIA.Unidade</f>
        <v>#VALUE!</v>
      </c>
      <c r="T168" s="46" t="n">
        <f aca="true">OFFSET([1]CÁLCULO!H$15,ROW($T168)-ROW(T$15),0)</f>
        <v>0</v>
      </c>
      <c r="U168" s="47"/>
      <c r="V168" s="48" t="s">
        <v>10</v>
      </c>
      <c r="W168" s="46" t="e">
        <f aca="false">IF($C168="S",ROUND(IF(TIPOORCAMENTO="Proposto",ORÇAMENTO.CustoUnitario*(1+#REF!),ORÇAMENTO.PrecoUnitarioLicitado),15-13*#REF!),0)</f>
        <v>#VALUE!</v>
      </c>
      <c r="X168" s="49" t="e">
        <f aca="false">IF($C168="S",VTOTAL1,IF($C168=0,0,ROUND(SomaAgrup,15-13*#REF!)))</f>
        <v>#VALUE!</v>
      </c>
      <c r="Y168" s="0" t="e">
        <f aca="false">IF(AND($C168="S",$X168&gt;0),IF(ISBLANK(#REF!),"RA",LEFT(#REF!,2)),"")</f>
        <v>#VALUE!</v>
      </c>
      <c r="Z168" s="50" t="e">
        <f aca="true">IF($C168="S",IF($Y168="CP",$X168,IF($Y168="RA",(($X168)*[1]QCI!$AA$3),0)),SomaAgrup)</f>
        <v>#VALUE!</v>
      </c>
      <c r="AA168" s="51" t="e">
        <f aca="true">IF($C168="S",IF($Y168="OU",ROUND($X168,2),0),SomaAgrup)</f>
        <v>#VALUE!</v>
      </c>
    </row>
    <row r="169" customFormat="false" ht="15" hidden="true" customHeight="false" outlineLevel="0" collapsed="false">
      <c r="A169" s="0" t="str">
        <f aca="false">CHOOSE(1+LOG(1+2*(ORÇAMENTO.Nivel="Meta")+4*(ORÇAMENTO.Nivel="Nível 2")+8*(ORÇAMENTO.Nivel="Nível 3")+16*(ORÇAMENTO.Nivel="Nível 4")+32*(ORÇAMENTO.Nivel="Serviço"),2),0,1,2,3,4,"S")</f>
        <v>S</v>
      </c>
      <c r="B169" s="0" t="n">
        <f aca="true">IF(OR(C169="s",C169=0),OFFSET(B169,-1,0),C169)</f>
        <v>2</v>
      </c>
      <c r="C169" s="0" t="str">
        <f aca="true">IF(OFFSET(C169,-1,0)="L",1,IF(OFFSET(C169,-1,0)=1,2,IF(OR(A169="s",A169=0),"S",IF(AND(OFFSET(C169,-1,0)=2,A169=4),3,IF(AND(OR(OFFSET(C169,-1,0)="s",OFFSET(C169,-1,0)=0),A169&lt;&gt;"s",A169&gt;OFFSET(B169,-1,0)),OFFSET(B169,-1,0),A169)))))</f>
        <v>S</v>
      </c>
      <c r="D169" s="0" t="n">
        <f aca="false">IF(OR(C169="S",C169=0),0,IF(ISERROR(K169),J169,SMALL(J169:K169,1)))</f>
        <v>0</v>
      </c>
      <c r="E169" s="0" t="n">
        <f aca="true">IF($C169=1,OFFSET(E169,-1,0)+MAX(1,COUNTIF([1]QCI!$A$13:$A$24,OFFSET([1]ORÇAMENTO!E169,-1,0))),OFFSET(E169,-1,0))</f>
        <v>2</v>
      </c>
      <c r="F169" s="0" t="n">
        <f aca="true">IF($C169=1,0,IF($C169=2,OFFSET(F169,-1,0)+1,OFFSET(F169,-1,0)))</f>
        <v>4</v>
      </c>
      <c r="G169" s="0" t="n">
        <f aca="true">IF(AND($C169&lt;=2,$C169&lt;&gt;0),0,IF($C169=3,OFFSET(G169,-1,0)+1,OFFSET(G169,-1,0)))</f>
        <v>0</v>
      </c>
      <c r="H169" s="0" t="n">
        <f aca="true">IF(AND($C169&lt;=3,$C169&lt;&gt;0),0,IF($C169=4,OFFSET(H169,-1,0)+1,OFFSET(H169,-1,0)))</f>
        <v>0</v>
      </c>
      <c r="I169" s="0" t="e">
        <f aca="true">IF(AND($C169&lt;=4,$C169&lt;&gt;0),0,IF(AND($C169="S",$X169&gt;0),OFFSET(I169,-1,0)+1,OFFSET(I169,-1,0)))</f>
        <v>#VALUE!</v>
      </c>
      <c r="J169" s="0" t="n">
        <f aca="true">IF(OR($C169="S",$C169=0),0,MATCH(0,OFFSET($D169,1,$C169,ROW($C$251)-ROW($C169)),0))</f>
        <v>0</v>
      </c>
      <c r="K169" s="0" t="n">
        <f aca="true">IF(OR($C169="S",$C169=0),0,MATCH(OFFSET($D169,0,$C169)+IF($C169&lt;&gt;1,1,COUNTIF([1]QCI!$A$13:$A$24,[1]ORÇAMENTO!E169)),OFFSET($D169,1,$C169,ROW($C$251)-ROW($C169)),0))</f>
        <v>0</v>
      </c>
      <c r="L169" s="38"/>
      <c r="M169" s="39" t="s">
        <v>7</v>
      </c>
      <c r="N169" s="40" t="str">
        <f aca="false">CHOOSE(1+LOG(1+2*(C169=1)+4*(C169=2)+8*(C169=3)+16*(C169=4)+32*(C169="S"),2),"","Meta","Nível 2","Nível 3","Nível 4","Serviço")</f>
        <v>Serviço</v>
      </c>
      <c r="O169" s="41" t="str">
        <f aca="false">IF(OR($C169=0,$L169=""),"-",CONCATENATE(E169&amp;".",IF(AND($A$5&gt;=2,$C169&gt;=2),F169&amp;".",""),IF(AND($A$5&gt;=3,$C169&gt;=3),G169&amp;".",""),IF(AND($A$5&gt;=4,$C169&gt;=4),H169&amp;".",""),IF($C169="S",I169&amp;".","")))</f>
        <v>-</v>
      </c>
      <c r="P169" s="42" t="s">
        <v>49</v>
      </c>
      <c r="Q169" s="43"/>
      <c r="R169" s="44" t="e">
        <f aca="false">IF($C169="S",REFERENCIA.Descricao,"(digite a descrição aqui)")</f>
        <v>#VALUE!</v>
      </c>
      <c r="S169" s="45" t="e">
        <f aca="false">REFERENCIA.Unidade</f>
        <v>#VALUE!</v>
      </c>
      <c r="T169" s="46" t="n">
        <f aca="true">OFFSET([1]CÁLCULO!H$15,ROW($T169)-ROW(T$15),0)</f>
        <v>0</v>
      </c>
      <c r="U169" s="47"/>
      <c r="V169" s="48" t="s">
        <v>10</v>
      </c>
      <c r="W169" s="46" t="e">
        <f aca="false">IF($C169="S",ROUND(IF(TIPOORCAMENTO="Proposto",ORÇAMENTO.CustoUnitario*(1+#REF!),ORÇAMENTO.PrecoUnitarioLicitado),15-13*#REF!),0)</f>
        <v>#VALUE!</v>
      </c>
      <c r="X169" s="49" t="e">
        <f aca="false">IF($C169="S",VTOTAL1,IF($C169=0,0,ROUND(SomaAgrup,15-13*#REF!)))</f>
        <v>#VALUE!</v>
      </c>
      <c r="Y169" s="0" t="e">
        <f aca="false">IF(AND($C169="S",$X169&gt;0),IF(ISBLANK(#REF!),"RA",LEFT(#REF!,2)),"")</f>
        <v>#VALUE!</v>
      </c>
      <c r="Z169" s="50" t="e">
        <f aca="true">IF($C169="S",IF($Y169="CP",$X169,IF($Y169="RA",(($X169)*[1]QCI!$AA$3),0)),SomaAgrup)</f>
        <v>#VALUE!</v>
      </c>
      <c r="AA169" s="51" t="e">
        <f aca="true">IF($C169="S",IF($Y169="OU",ROUND($X169,2),0),SomaAgrup)</f>
        <v>#VALUE!</v>
      </c>
    </row>
    <row r="170" customFormat="false" ht="15" hidden="true" customHeight="false" outlineLevel="0" collapsed="false">
      <c r="A170" s="0" t="str">
        <f aca="false">CHOOSE(1+LOG(1+2*(ORÇAMENTO.Nivel="Meta")+4*(ORÇAMENTO.Nivel="Nível 2")+8*(ORÇAMENTO.Nivel="Nível 3")+16*(ORÇAMENTO.Nivel="Nível 4")+32*(ORÇAMENTO.Nivel="Serviço"),2),0,1,2,3,4,"S")</f>
        <v>S</v>
      </c>
      <c r="B170" s="0" t="n">
        <f aca="true">IF(OR(C170="s",C170=0),OFFSET(B170,-1,0),C170)</f>
        <v>2</v>
      </c>
      <c r="C170" s="0" t="str">
        <f aca="true">IF(OFFSET(C170,-1,0)="L",1,IF(OFFSET(C170,-1,0)=1,2,IF(OR(A170="s",A170=0),"S",IF(AND(OFFSET(C170,-1,0)=2,A170=4),3,IF(AND(OR(OFFSET(C170,-1,0)="s",OFFSET(C170,-1,0)=0),A170&lt;&gt;"s",A170&gt;OFFSET(B170,-1,0)),OFFSET(B170,-1,0),A170)))))</f>
        <v>S</v>
      </c>
      <c r="D170" s="0" t="n">
        <f aca="false">IF(OR(C170="S",C170=0),0,IF(ISERROR(K170),J170,SMALL(J170:K170,1)))</f>
        <v>0</v>
      </c>
      <c r="E170" s="0" t="n">
        <f aca="true">IF($C170=1,OFFSET(E170,-1,0)+MAX(1,COUNTIF([1]QCI!$A$13:$A$24,OFFSET([1]ORÇAMENTO!E170,-1,0))),OFFSET(E170,-1,0))</f>
        <v>2</v>
      </c>
      <c r="F170" s="0" t="n">
        <f aca="true">IF($C170=1,0,IF($C170=2,OFFSET(F170,-1,0)+1,OFFSET(F170,-1,0)))</f>
        <v>4</v>
      </c>
      <c r="G170" s="0" t="n">
        <f aca="true">IF(AND($C170&lt;=2,$C170&lt;&gt;0),0,IF($C170=3,OFFSET(G170,-1,0)+1,OFFSET(G170,-1,0)))</f>
        <v>0</v>
      </c>
      <c r="H170" s="0" t="n">
        <f aca="true">IF(AND($C170&lt;=3,$C170&lt;&gt;0),0,IF($C170=4,OFFSET(H170,-1,0)+1,OFFSET(H170,-1,0)))</f>
        <v>0</v>
      </c>
      <c r="I170" s="0" t="e">
        <f aca="true">IF(AND($C170&lt;=4,$C170&lt;&gt;0),0,IF(AND($C170="S",$X170&gt;0),OFFSET(I170,-1,0)+1,OFFSET(I170,-1,0)))</f>
        <v>#VALUE!</v>
      </c>
      <c r="J170" s="0" t="n">
        <f aca="true">IF(OR($C170="S",$C170=0),0,MATCH(0,OFFSET($D170,1,$C170,ROW($C$251)-ROW($C170)),0))</f>
        <v>0</v>
      </c>
      <c r="K170" s="0" t="n">
        <f aca="true">IF(OR($C170="S",$C170=0),0,MATCH(OFFSET($D170,0,$C170)+IF($C170&lt;&gt;1,1,COUNTIF([1]QCI!$A$13:$A$24,[1]ORÇAMENTO!E170)),OFFSET($D170,1,$C170,ROW($C$251)-ROW($C170)),0))</f>
        <v>0</v>
      </c>
      <c r="L170" s="38"/>
      <c r="M170" s="39" t="s">
        <v>7</v>
      </c>
      <c r="N170" s="40" t="str">
        <f aca="false">CHOOSE(1+LOG(1+2*(C170=1)+4*(C170=2)+8*(C170=3)+16*(C170=4)+32*(C170="S"),2),"","Meta","Nível 2","Nível 3","Nível 4","Serviço")</f>
        <v>Serviço</v>
      </c>
      <c r="O170" s="41" t="str">
        <f aca="false">IF(OR($C170=0,$L170=""),"-",CONCATENATE(E170&amp;".",IF(AND($A$5&gt;=2,$C170&gt;=2),F170&amp;".",""),IF(AND($A$5&gt;=3,$C170&gt;=3),G170&amp;".",""),IF(AND($A$5&gt;=4,$C170&gt;=4),H170&amp;".",""),IF($C170="S",I170&amp;".","")))</f>
        <v>-</v>
      </c>
      <c r="P170" s="42" t="s">
        <v>49</v>
      </c>
      <c r="Q170" s="43"/>
      <c r="R170" s="44" t="e">
        <f aca="false">IF($C170="S",REFERENCIA.Descricao,"(digite a descrição aqui)")</f>
        <v>#VALUE!</v>
      </c>
      <c r="S170" s="45" t="e">
        <f aca="false">REFERENCIA.Unidade</f>
        <v>#VALUE!</v>
      </c>
      <c r="T170" s="46" t="n">
        <f aca="true">OFFSET([1]CÁLCULO!H$15,ROW($T170)-ROW(T$15),0)</f>
        <v>0</v>
      </c>
      <c r="U170" s="47"/>
      <c r="V170" s="48" t="s">
        <v>10</v>
      </c>
      <c r="W170" s="46" t="e">
        <f aca="false">IF($C170="S",ROUND(IF(TIPOORCAMENTO="Proposto",ORÇAMENTO.CustoUnitario*(1+#REF!),ORÇAMENTO.PrecoUnitarioLicitado),15-13*#REF!),0)</f>
        <v>#VALUE!</v>
      </c>
      <c r="X170" s="49" t="e">
        <f aca="false">IF($C170="S",VTOTAL1,IF($C170=0,0,ROUND(SomaAgrup,15-13*#REF!)))</f>
        <v>#VALUE!</v>
      </c>
      <c r="Y170" s="0" t="e">
        <f aca="false">IF(AND($C170="S",$X170&gt;0),IF(ISBLANK(#REF!),"RA",LEFT(#REF!,2)),"")</f>
        <v>#VALUE!</v>
      </c>
      <c r="Z170" s="50" t="e">
        <f aca="true">IF($C170="S",IF($Y170="CP",$X170,IF($Y170="RA",(($X170)*[1]QCI!$AA$3),0)),SomaAgrup)</f>
        <v>#VALUE!</v>
      </c>
      <c r="AA170" s="51" t="e">
        <f aca="true">IF($C170="S",IF($Y170="OU",ROUND($X170,2),0),SomaAgrup)</f>
        <v>#VALUE!</v>
      </c>
    </row>
    <row r="171" customFormat="false" ht="15" hidden="true" customHeight="false" outlineLevel="0" collapsed="false">
      <c r="A171" s="0" t="str">
        <f aca="false">CHOOSE(1+LOG(1+2*(ORÇAMENTO.Nivel="Meta")+4*(ORÇAMENTO.Nivel="Nível 2")+8*(ORÇAMENTO.Nivel="Nível 3")+16*(ORÇAMENTO.Nivel="Nível 4")+32*(ORÇAMENTO.Nivel="Serviço"),2),0,1,2,3,4,"S")</f>
        <v>S</v>
      </c>
      <c r="B171" s="0" t="n">
        <f aca="true">IF(OR(C171="s",C171=0),OFFSET(B171,-1,0),C171)</f>
        <v>2</v>
      </c>
      <c r="C171" s="0" t="str">
        <f aca="true">IF(OFFSET(C171,-1,0)="L",1,IF(OFFSET(C171,-1,0)=1,2,IF(OR(A171="s",A171=0),"S",IF(AND(OFFSET(C171,-1,0)=2,A171=4),3,IF(AND(OR(OFFSET(C171,-1,0)="s",OFFSET(C171,-1,0)=0),A171&lt;&gt;"s",A171&gt;OFFSET(B171,-1,0)),OFFSET(B171,-1,0),A171)))))</f>
        <v>S</v>
      </c>
      <c r="D171" s="0" t="n">
        <f aca="false">IF(OR(C171="S",C171=0),0,IF(ISERROR(K171),J171,SMALL(J171:K171,1)))</f>
        <v>0</v>
      </c>
      <c r="E171" s="0" t="n">
        <f aca="true">IF($C171=1,OFFSET(E171,-1,0)+MAX(1,COUNTIF([1]QCI!$A$13:$A$24,OFFSET([1]ORÇAMENTO!E171,-1,0))),OFFSET(E171,-1,0))</f>
        <v>2</v>
      </c>
      <c r="F171" s="0" t="n">
        <f aca="true">IF($C171=1,0,IF($C171=2,OFFSET(F171,-1,0)+1,OFFSET(F171,-1,0)))</f>
        <v>4</v>
      </c>
      <c r="G171" s="0" t="n">
        <f aca="true">IF(AND($C171&lt;=2,$C171&lt;&gt;0),0,IF($C171=3,OFFSET(G171,-1,0)+1,OFFSET(G171,-1,0)))</f>
        <v>0</v>
      </c>
      <c r="H171" s="0" t="n">
        <f aca="true">IF(AND($C171&lt;=3,$C171&lt;&gt;0),0,IF($C171=4,OFFSET(H171,-1,0)+1,OFFSET(H171,-1,0)))</f>
        <v>0</v>
      </c>
      <c r="I171" s="0" t="e">
        <f aca="true">IF(AND($C171&lt;=4,$C171&lt;&gt;0),0,IF(AND($C171="S",$X171&gt;0),OFFSET(I171,-1,0)+1,OFFSET(I171,-1,0)))</f>
        <v>#VALUE!</v>
      </c>
      <c r="J171" s="0" t="n">
        <f aca="true">IF(OR($C171="S",$C171=0),0,MATCH(0,OFFSET($D171,1,$C171,ROW($C$251)-ROW($C171)),0))</f>
        <v>0</v>
      </c>
      <c r="K171" s="0" t="n">
        <f aca="true">IF(OR($C171="S",$C171=0),0,MATCH(OFFSET($D171,0,$C171)+IF($C171&lt;&gt;1,1,COUNTIF([1]QCI!$A$13:$A$24,[1]ORÇAMENTO!E171)),OFFSET($D171,1,$C171,ROW($C$251)-ROW($C171)),0))</f>
        <v>0</v>
      </c>
      <c r="L171" s="38"/>
      <c r="M171" s="39" t="s">
        <v>7</v>
      </c>
      <c r="N171" s="40" t="str">
        <f aca="false">CHOOSE(1+LOG(1+2*(C171=1)+4*(C171=2)+8*(C171=3)+16*(C171=4)+32*(C171="S"),2),"","Meta","Nível 2","Nível 3","Nível 4","Serviço")</f>
        <v>Serviço</v>
      </c>
      <c r="O171" s="41" t="str">
        <f aca="false">IF(OR($C171=0,$L171=""),"-",CONCATENATE(E171&amp;".",IF(AND($A$5&gt;=2,$C171&gt;=2),F171&amp;".",""),IF(AND($A$5&gt;=3,$C171&gt;=3),G171&amp;".",""),IF(AND($A$5&gt;=4,$C171&gt;=4),H171&amp;".",""),IF($C171="S",I171&amp;".","")))</f>
        <v>-</v>
      </c>
      <c r="P171" s="42" t="s">
        <v>49</v>
      </c>
      <c r="Q171" s="43"/>
      <c r="R171" s="44" t="e">
        <f aca="false">IF($C171="S",REFERENCIA.Descricao,"(digite a descrição aqui)")</f>
        <v>#VALUE!</v>
      </c>
      <c r="S171" s="45" t="e">
        <f aca="false">REFERENCIA.Unidade</f>
        <v>#VALUE!</v>
      </c>
      <c r="T171" s="46" t="n">
        <f aca="true">OFFSET([1]CÁLCULO!H$15,ROW($T171)-ROW(T$15),0)</f>
        <v>0</v>
      </c>
      <c r="U171" s="47"/>
      <c r="V171" s="48" t="s">
        <v>10</v>
      </c>
      <c r="W171" s="46" t="e">
        <f aca="false">IF($C171="S",ROUND(IF(TIPOORCAMENTO="Proposto",ORÇAMENTO.CustoUnitario*(1+#REF!),ORÇAMENTO.PrecoUnitarioLicitado),15-13*#REF!),0)</f>
        <v>#VALUE!</v>
      </c>
      <c r="X171" s="49" t="e">
        <f aca="false">IF($C171="S",VTOTAL1,IF($C171=0,0,ROUND(SomaAgrup,15-13*#REF!)))</f>
        <v>#VALUE!</v>
      </c>
      <c r="Y171" s="0" t="e">
        <f aca="false">IF(AND($C171="S",$X171&gt;0),IF(ISBLANK(#REF!),"RA",LEFT(#REF!,2)),"")</f>
        <v>#VALUE!</v>
      </c>
      <c r="Z171" s="50" t="e">
        <f aca="true">IF($C171="S",IF($Y171="CP",$X171,IF($Y171="RA",(($X171)*[1]QCI!$AA$3),0)),SomaAgrup)</f>
        <v>#VALUE!</v>
      </c>
      <c r="AA171" s="51" t="e">
        <f aca="true">IF($C171="S",IF($Y171="OU",ROUND($X171,2),0),SomaAgrup)</f>
        <v>#VALUE!</v>
      </c>
    </row>
    <row r="172" customFormat="false" ht="15" hidden="true" customHeight="false" outlineLevel="0" collapsed="false">
      <c r="A172" s="0" t="str">
        <f aca="false">CHOOSE(1+LOG(1+2*(ORÇAMENTO.Nivel="Meta")+4*(ORÇAMENTO.Nivel="Nível 2")+8*(ORÇAMENTO.Nivel="Nível 3")+16*(ORÇAMENTO.Nivel="Nível 4")+32*(ORÇAMENTO.Nivel="Serviço"),2),0,1,2,3,4,"S")</f>
        <v>S</v>
      </c>
      <c r="B172" s="0" t="n">
        <f aca="true">IF(OR(C172="s",C172=0),OFFSET(B172,-1,0),C172)</f>
        <v>2</v>
      </c>
      <c r="C172" s="0" t="str">
        <f aca="true">IF(OFFSET(C172,-1,0)="L",1,IF(OFFSET(C172,-1,0)=1,2,IF(OR(A172="s",A172=0),"S",IF(AND(OFFSET(C172,-1,0)=2,A172=4),3,IF(AND(OR(OFFSET(C172,-1,0)="s",OFFSET(C172,-1,0)=0),A172&lt;&gt;"s",A172&gt;OFFSET(B172,-1,0)),OFFSET(B172,-1,0),A172)))))</f>
        <v>S</v>
      </c>
      <c r="D172" s="0" t="n">
        <f aca="false">IF(OR(C172="S",C172=0),0,IF(ISERROR(K172),J172,SMALL(J172:K172,1)))</f>
        <v>0</v>
      </c>
      <c r="E172" s="0" t="n">
        <f aca="true">IF($C172=1,OFFSET(E172,-1,0)+MAX(1,COUNTIF([1]QCI!$A$13:$A$24,OFFSET([1]ORÇAMENTO!E172,-1,0))),OFFSET(E172,-1,0))</f>
        <v>2</v>
      </c>
      <c r="F172" s="0" t="n">
        <f aca="true">IF($C172=1,0,IF($C172=2,OFFSET(F172,-1,0)+1,OFFSET(F172,-1,0)))</f>
        <v>4</v>
      </c>
      <c r="G172" s="0" t="n">
        <f aca="true">IF(AND($C172&lt;=2,$C172&lt;&gt;0),0,IF($C172=3,OFFSET(G172,-1,0)+1,OFFSET(G172,-1,0)))</f>
        <v>0</v>
      </c>
      <c r="H172" s="0" t="n">
        <f aca="true">IF(AND($C172&lt;=3,$C172&lt;&gt;0),0,IF($C172=4,OFFSET(H172,-1,0)+1,OFFSET(H172,-1,0)))</f>
        <v>0</v>
      </c>
      <c r="I172" s="0" t="e">
        <f aca="true">IF(AND($C172&lt;=4,$C172&lt;&gt;0),0,IF(AND($C172="S",$X172&gt;0),OFFSET(I172,-1,0)+1,OFFSET(I172,-1,0)))</f>
        <v>#VALUE!</v>
      </c>
      <c r="J172" s="0" t="n">
        <f aca="true">IF(OR($C172="S",$C172=0),0,MATCH(0,OFFSET($D172,1,$C172,ROW($C$251)-ROW($C172)),0))</f>
        <v>0</v>
      </c>
      <c r="K172" s="0" t="n">
        <f aca="true">IF(OR($C172="S",$C172=0),0,MATCH(OFFSET($D172,0,$C172)+IF($C172&lt;&gt;1,1,COUNTIF([1]QCI!$A$13:$A$24,[1]ORÇAMENTO!E172)),OFFSET($D172,1,$C172,ROW($C$251)-ROW($C172)),0))</f>
        <v>0</v>
      </c>
      <c r="L172" s="38"/>
      <c r="M172" s="39" t="s">
        <v>7</v>
      </c>
      <c r="N172" s="40" t="str">
        <f aca="false">CHOOSE(1+LOG(1+2*(C172=1)+4*(C172=2)+8*(C172=3)+16*(C172=4)+32*(C172="S"),2),"","Meta","Nível 2","Nível 3","Nível 4","Serviço")</f>
        <v>Serviço</v>
      </c>
      <c r="O172" s="41" t="str">
        <f aca="false">IF(OR($C172=0,$L172=""),"-",CONCATENATE(E172&amp;".",IF(AND($A$5&gt;=2,$C172&gt;=2),F172&amp;".",""),IF(AND($A$5&gt;=3,$C172&gt;=3),G172&amp;".",""),IF(AND($A$5&gt;=4,$C172&gt;=4),H172&amp;".",""),IF($C172="S",I172&amp;".","")))</f>
        <v>-</v>
      </c>
      <c r="P172" s="42" t="s">
        <v>49</v>
      </c>
      <c r="Q172" s="43"/>
      <c r="R172" s="44" t="e">
        <f aca="false">IF($C172="S",REFERENCIA.Descricao,"(digite a descrição aqui)")</f>
        <v>#VALUE!</v>
      </c>
      <c r="S172" s="45" t="e">
        <f aca="false">REFERENCIA.Unidade</f>
        <v>#VALUE!</v>
      </c>
      <c r="T172" s="46" t="n">
        <f aca="true">OFFSET([1]CÁLCULO!H$15,ROW($T172)-ROW(T$15),0)</f>
        <v>0</v>
      </c>
      <c r="U172" s="47"/>
      <c r="V172" s="48" t="s">
        <v>10</v>
      </c>
      <c r="W172" s="46" t="e">
        <f aca="false">IF($C172="S",ROUND(IF(TIPOORCAMENTO="Proposto",ORÇAMENTO.CustoUnitario*(1+#REF!),ORÇAMENTO.PrecoUnitarioLicitado),15-13*#REF!),0)</f>
        <v>#VALUE!</v>
      </c>
      <c r="X172" s="49" t="e">
        <f aca="false">IF($C172="S",VTOTAL1,IF($C172=0,0,ROUND(SomaAgrup,15-13*#REF!)))</f>
        <v>#VALUE!</v>
      </c>
      <c r="Y172" s="0" t="e">
        <f aca="false">IF(AND($C172="S",$X172&gt;0),IF(ISBLANK(#REF!),"RA",LEFT(#REF!,2)),"")</f>
        <v>#VALUE!</v>
      </c>
      <c r="Z172" s="50" t="e">
        <f aca="true">IF($C172="S",IF($Y172="CP",$X172,IF($Y172="RA",(($X172)*[1]QCI!$AA$3),0)),SomaAgrup)</f>
        <v>#VALUE!</v>
      </c>
      <c r="AA172" s="51" t="e">
        <f aca="true">IF($C172="S",IF($Y172="OU",ROUND($X172,2),0),SomaAgrup)</f>
        <v>#VALUE!</v>
      </c>
    </row>
    <row r="173" customFormat="false" ht="15" hidden="true" customHeight="false" outlineLevel="0" collapsed="false">
      <c r="A173" s="0" t="str">
        <f aca="false">CHOOSE(1+LOG(1+2*(ORÇAMENTO.Nivel="Meta")+4*(ORÇAMENTO.Nivel="Nível 2")+8*(ORÇAMENTO.Nivel="Nível 3")+16*(ORÇAMENTO.Nivel="Nível 4")+32*(ORÇAMENTO.Nivel="Serviço"),2),0,1,2,3,4,"S")</f>
        <v>S</v>
      </c>
      <c r="B173" s="0" t="n">
        <f aca="true">IF(OR(C173="s",C173=0),OFFSET(B173,-1,0),C173)</f>
        <v>2</v>
      </c>
      <c r="C173" s="0" t="str">
        <f aca="true">IF(OFFSET(C173,-1,0)="L",1,IF(OFFSET(C173,-1,0)=1,2,IF(OR(A173="s",A173=0),"S",IF(AND(OFFSET(C173,-1,0)=2,A173=4),3,IF(AND(OR(OFFSET(C173,-1,0)="s",OFFSET(C173,-1,0)=0),A173&lt;&gt;"s",A173&gt;OFFSET(B173,-1,0)),OFFSET(B173,-1,0),A173)))))</f>
        <v>S</v>
      </c>
      <c r="D173" s="0" t="n">
        <f aca="false">IF(OR(C173="S",C173=0),0,IF(ISERROR(K173),J173,SMALL(J173:K173,1)))</f>
        <v>0</v>
      </c>
      <c r="E173" s="0" t="n">
        <f aca="true">IF($C173=1,OFFSET(E173,-1,0)+MAX(1,COUNTIF([1]QCI!$A$13:$A$24,OFFSET([1]ORÇAMENTO!E173,-1,0))),OFFSET(E173,-1,0))</f>
        <v>2</v>
      </c>
      <c r="F173" s="0" t="n">
        <f aca="true">IF($C173=1,0,IF($C173=2,OFFSET(F173,-1,0)+1,OFFSET(F173,-1,0)))</f>
        <v>4</v>
      </c>
      <c r="G173" s="0" t="n">
        <f aca="true">IF(AND($C173&lt;=2,$C173&lt;&gt;0),0,IF($C173=3,OFFSET(G173,-1,0)+1,OFFSET(G173,-1,0)))</f>
        <v>0</v>
      </c>
      <c r="H173" s="0" t="n">
        <f aca="true">IF(AND($C173&lt;=3,$C173&lt;&gt;0),0,IF($C173=4,OFFSET(H173,-1,0)+1,OFFSET(H173,-1,0)))</f>
        <v>0</v>
      </c>
      <c r="I173" s="0" t="e">
        <f aca="true">IF(AND($C173&lt;=4,$C173&lt;&gt;0),0,IF(AND($C173="S",$X173&gt;0),OFFSET(I173,-1,0)+1,OFFSET(I173,-1,0)))</f>
        <v>#VALUE!</v>
      </c>
      <c r="J173" s="0" t="n">
        <f aca="true">IF(OR($C173="S",$C173=0),0,MATCH(0,OFFSET($D173,1,$C173,ROW($C$251)-ROW($C173)),0))</f>
        <v>0</v>
      </c>
      <c r="K173" s="0" t="n">
        <f aca="true">IF(OR($C173="S",$C173=0),0,MATCH(OFFSET($D173,0,$C173)+IF($C173&lt;&gt;1,1,COUNTIF([1]QCI!$A$13:$A$24,[1]ORÇAMENTO!E173)),OFFSET($D173,1,$C173,ROW($C$251)-ROW($C173)),0))</f>
        <v>0</v>
      </c>
      <c r="L173" s="38"/>
      <c r="M173" s="39" t="s">
        <v>7</v>
      </c>
      <c r="N173" s="40" t="str">
        <f aca="false">CHOOSE(1+LOG(1+2*(C173=1)+4*(C173=2)+8*(C173=3)+16*(C173=4)+32*(C173="S"),2),"","Meta","Nível 2","Nível 3","Nível 4","Serviço")</f>
        <v>Serviço</v>
      </c>
      <c r="O173" s="41" t="str">
        <f aca="false">IF(OR($C173=0,$L173=""),"-",CONCATENATE(E173&amp;".",IF(AND($A$5&gt;=2,$C173&gt;=2),F173&amp;".",""),IF(AND($A$5&gt;=3,$C173&gt;=3),G173&amp;".",""),IF(AND($A$5&gt;=4,$C173&gt;=4),H173&amp;".",""),IF($C173="S",I173&amp;".","")))</f>
        <v>-</v>
      </c>
      <c r="P173" s="42" t="s">
        <v>49</v>
      </c>
      <c r="Q173" s="43"/>
      <c r="R173" s="44" t="e">
        <f aca="false">IF($C173="S",REFERENCIA.Descricao,"(digite a descrição aqui)")</f>
        <v>#VALUE!</v>
      </c>
      <c r="S173" s="45" t="e">
        <f aca="false">REFERENCIA.Unidade</f>
        <v>#VALUE!</v>
      </c>
      <c r="T173" s="46" t="n">
        <f aca="true">OFFSET([1]CÁLCULO!H$15,ROW($T173)-ROW(T$15),0)</f>
        <v>0</v>
      </c>
      <c r="U173" s="47"/>
      <c r="V173" s="48" t="s">
        <v>10</v>
      </c>
      <c r="W173" s="46" t="e">
        <f aca="false">IF($C173="S",ROUND(IF(TIPOORCAMENTO="Proposto",ORÇAMENTO.CustoUnitario*(1+#REF!),ORÇAMENTO.PrecoUnitarioLicitado),15-13*#REF!),0)</f>
        <v>#VALUE!</v>
      </c>
      <c r="X173" s="49" t="e">
        <f aca="false">IF($C173="S",VTOTAL1,IF($C173=0,0,ROUND(SomaAgrup,15-13*#REF!)))</f>
        <v>#VALUE!</v>
      </c>
      <c r="Y173" s="0" t="e">
        <f aca="false">IF(AND($C173="S",$X173&gt;0),IF(ISBLANK(#REF!),"RA",LEFT(#REF!,2)),"")</f>
        <v>#VALUE!</v>
      </c>
      <c r="Z173" s="50" t="e">
        <f aca="true">IF($C173="S",IF($Y173="CP",$X173,IF($Y173="RA",(($X173)*[1]QCI!$AA$3),0)),SomaAgrup)</f>
        <v>#VALUE!</v>
      </c>
      <c r="AA173" s="51" t="e">
        <f aca="true">IF($C173="S",IF($Y173="OU",ROUND($X173,2),0),SomaAgrup)</f>
        <v>#VALUE!</v>
      </c>
    </row>
    <row r="174" customFormat="false" ht="15" hidden="true" customHeight="false" outlineLevel="0" collapsed="false">
      <c r="A174" s="0" t="str">
        <f aca="false">CHOOSE(1+LOG(1+2*(ORÇAMENTO.Nivel="Meta")+4*(ORÇAMENTO.Nivel="Nível 2")+8*(ORÇAMENTO.Nivel="Nível 3")+16*(ORÇAMENTO.Nivel="Nível 4")+32*(ORÇAMENTO.Nivel="Serviço"),2),0,1,2,3,4,"S")</f>
        <v>S</v>
      </c>
      <c r="B174" s="0" t="n">
        <f aca="true">IF(OR(C174="s",C174=0),OFFSET(B174,-1,0),C174)</f>
        <v>2</v>
      </c>
      <c r="C174" s="0" t="str">
        <f aca="true">IF(OFFSET(C174,-1,0)="L",1,IF(OFFSET(C174,-1,0)=1,2,IF(OR(A174="s",A174=0),"S",IF(AND(OFFSET(C174,-1,0)=2,A174=4),3,IF(AND(OR(OFFSET(C174,-1,0)="s",OFFSET(C174,-1,0)=0),A174&lt;&gt;"s",A174&gt;OFFSET(B174,-1,0)),OFFSET(B174,-1,0),A174)))))</f>
        <v>S</v>
      </c>
      <c r="D174" s="0" t="n">
        <f aca="false">IF(OR(C174="S",C174=0),0,IF(ISERROR(K174),J174,SMALL(J174:K174,1)))</f>
        <v>0</v>
      </c>
      <c r="E174" s="0" t="n">
        <f aca="true">IF($C174=1,OFFSET(E174,-1,0)+MAX(1,COUNTIF([1]QCI!$A$13:$A$24,OFFSET([1]ORÇAMENTO!E174,-1,0))),OFFSET(E174,-1,0))</f>
        <v>2</v>
      </c>
      <c r="F174" s="0" t="n">
        <f aca="true">IF($C174=1,0,IF($C174=2,OFFSET(F174,-1,0)+1,OFFSET(F174,-1,0)))</f>
        <v>4</v>
      </c>
      <c r="G174" s="0" t="n">
        <f aca="true">IF(AND($C174&lt;=2,$C174&lt;&gt;0),0,IF($C174=3,OFFSET(G174,-1,0)+1,OFFSET(G174,-1,0)))</f>
        <v>0</v>
      </c>
      <c r="H174" s="0" t="n">
        <f aca="true">IF(AND($C174&lt;=3,$C174&lt;&gt;0),0,IF($C174=4,OFFSET(H174,-1,0)+1,OFFSET(H174,-1,0)))</f>
        <v>0</v>
      </c>
      <c r="I174" s="0" t="e">
        <f aca="true">IF(AND($C174&lt;=4,$C174&lt;&gt;0),0,IF(AND($C174="S",$X174&gt;0),OFFSET(I174,-1,0)+1,OFFSET(I174,-1,0)))</f>
        <v>#VALUE!</v>
      </c>
      <c r="J174" s="0" t="n">
        <f aca="true">IF(OR($C174="S",$C174=0),0,MATCH(0,OFFSET($D174,1,$C174,ROW($C$251)-ROW($C174)),0))</f>
        <v>0</v>
      </c>
      <c r="K174" s="0" t="n">
        <f aca="true">IF(OR($C174="S",$C174=0),0,MATCH(OFFSET($D174,0,$C174)+IF($C174&lt;&gt;1,1,COUNTIF([1]QCI!$A$13:$A$24,[1]ORÇAMENTO!E174)),OFFSET($D174,1,$C174,ROW($C$251)-ROW($C174)),0))</f>
        <v>0</v>
      </c>
      <c r="L174" s="38"/>
      <c r="M174" s="39" t="s">
        <v>7</v>
      </c>
      <c r="N174" s="40" t="str">
        <f aca="false">CHOOSE(1+LOG(1+2*(C174=1)+4*(C174=2)+8*(C174=3)+16*(C174=4)+32*(C174="S"),2),"","Meta","Nível 2","Nível 3","Nível 4","Serviço")</f>
        <v>Serviço</v>
      </c>
      <c r="O174" s="41" t="str">
        <f aca="false">IF(OR($C174=0,$L174=""),"-",CONCATENATE(E174&amp;".",IF(AND($A$5&gt;=2,$C174&gt;=2),F174&amp;".",""),IF(AND($A$5&gt;=3,$C174&gt;=3),G174&amp;".",""),IF(AND($A$5&gt;=4,$C174&gt;=4),H174&amp;".",""),IF($C174="S",I174&amp;".","")))</f>
        <v>-</v>
      </c>
      <c r="P174" s="42" t="s">
        <v>49</v>
      </c>
      <c r="Q174" s="43"/>
      <c r="R174" s="44" t="e">
        <f aca="false">IF($C174="S",REFERENCIA.Descricao,"(digite a descrição aqui)")</f>
        <v>#VALUE!</v>
      </c>
      <c r="S174" s="45" t="e">
        <f aca="false">REFERENCIA.Unidade</f>
        <v>#VALUE!</v>
      </c>
      <c r="T174" s="46" t="n">
        <f aca="true">OFFSET([1]CÁLCULO!H$15,ROW($T174)-ROW(T$15),0)</f>
        <v>0</v>
      </c>
      <c r="U174" s="47"/>
      <c r="V174" s="48" t="s">
        <v>10</v>
      </c>
      <c r="W174" s="46" t="e">
        <f aca="false">IF($C174="S",ROUND(IF(TIPOORCAMENTO="Proposto",ORÇAMENTO.CustoUnitario*(1+#REF!),ORÇAMENTO.PrecoUnitarioLicitado),15-13*#REF!),0)</f>
        <v>#VALUE!</v>
      </c>
      <c r="X174" s="49" t="e">
        <f aca="false">IF($C174="S",VTOTAL1,IF($C174=0,0,ROUND(SomaAgrup,15-13*#REF!)))</f>
        <v>#VALUE!</v>
      </c>
      <c r="Y174" s="0" t="e">
        <f aca="false">IF(AND($C174="S",$X174&gt;0),IF(ISBLANK(#REF!),"RA",LEFT(#REF!,2)),"")</f>
        <v>#VALUE!</v>
      </c>
      <c r="Z174" s="50" t="e">
        <f aca="true">IF($C174="S",IF($Y174="CP",$X174,IF($Y174="RA",(($X174)*[1]QCI!$AA$3),0)),SomaAgrup)</f>
        <v>#VALUE!</v>
      </c>
      <c r="AA174" s="51" t="e">
        <f aca="true">IF($C174="S",IF($Y174="OU",ROUND($X174,2),0),SomaAgrup)</f>
        <v>#VALUE!</v>
      </c>
    </row>
    <row r="175" customFormat="false" ht="15" hidden="true" customHeight="false" outlineLevel="0" collapsed="false">
      <c r="A175" s="0" t="str">
        <f aca="false">CHOOSE(1+LOG(1+2*(ORÇAMENTO.Nivel="Meta")+4*(ORÇAMENTO.Nivel="Nível 2")+8*(ORÇAMENTO.Nivel="Nível 3")+16*(ORÇAMENTO.Nivel="Nível 4")+32*(ORÇAMENTO.Nivel="Serviço"),2),0,1,2,3,4,"S")</f>
        <v>S</v>
      </c>
      <c r="B175" s="0" t="n">
        <f aca="true">IF(OR(C175="s",C175=0),OFFSET(B175,-1,0),C175)</f>
        <v>2</v>
      </c>
      <c r="C175" s="0" t="str">
        <f aca="true">IF(OFFSET(C175,-1,0)="L",1,IF(OFFSET(C175,-1,0)=1,2,IF(OR(A175="s",A175=0),"S",IF(AND(OFFSET(C175,-1,0)=2,A175=4),3,IF(AND(OR(OFFSET(C175,-1,0)="s",OFFSET(C175,-1,0)=0),A175&lt;&gt;"s",A175&gt;OFFSET(B175,-1,0)),OFFSET(B175,-1,0),A175)))))</f>
        <v>S</v>
      </c>
      <c r="D175" s="0" t="n">
        <f aca="false">IF(OR(C175="S",C175=0),0,IF(ISERROR(K175),J175,SMALL(J175:K175,1)))</f>
        <v>0</v>
      </c>
      <c r="E175" s="0" t="n">
        <f aca="true">IF($C175=1,OFFSET(E175,-1,0)+MAX(1,COUNTIF([1]QCI!$A$13:$A$24,OFFSET([1]ORÇAMENTO!E175,-1,0))),OFFSET(E175,-1,0))</f>
        <v>2</v>
      </c>
      <c r="F175" s="0" t="n">
        <f aca="true">IF($C175=1,0,IF($C175=2,OFFSET(F175,-1,0)+1,OFFSET(F175,-1,0)))</f>
        <v>4</v>
      </c>
      <c r="G175" s="0" t="n">
        <f aca="true">IF(AND($C175&lt;=2,$C175&lt;&gt;0),0,IF($C175=3,OFFSET(G175,-1,0)+1,OFFSET(G175,-1,0)))</f>
        <v>0</v>
      </c>
      <c r="H175" s="0" t="n">
        <f aca="true">IF(AND($C175&lt;=3,$C175&lt;&gt;0),0,IF($C175=4,OFFSET(H175,-1,0)+1,OFFSET(H175,-1,0)))</f>
        <v>0</v>
      </c>
      <c r="I175" s="0" t="e">
        <f aca="true">IF(AND($C175&lt;=4,$C175&lt;&gt;0),0,IF(AND($C175="S",$X175&gt;0),OFFSET(I175,-1,0)+1,OFFSET(I175,-1,0)))</f>
        <v>#VALUE!</v>
      </c>
      <c r="J175" s="0" t="n">
        <f aca="true">IF(OR($C175="S",$C175=0),0,MATCH(0,OFFSET($D175,1,$C175,ROW($C$251)-ROW($C175)),0))</f>
        <v>0</v>
      </c>
      <c r="K175" s="0" t="n">
        <f aca="true">IF(OR($C175="S",$C175=0),0,MATCH(OFFSET($D175,0,$C175)+IF($C175&lt;&gt;1,1,COUNTIF([1]QCI!$A$13:$A$24,[1]ORÇAMENTO!E175)),OFFSET($D175,1,$C175,ROW($C$251)-ROW($C175)),0))</f>
        <v>0</v>
      </c>
      <c r="L175" s="38"/>
      <c r="M175" s="39" t="s">
        <v>7</v>
      </c>
      <c r="N175" s="40" t="str">
        <f aca="false">CHOOSE(1+LOG(1+2*(C175=1)+4*(C175=2)+8*(C175=3)+16*(C175=4)+32*(C175="S"),2),"","Meta","Nível 2","Nível 3","Nível 4","Serviço")</f>
        <v>Serviço</v>
      </c>
      <c r="O175" s="41" t="str">
        <f aca="false">IF(OR($C175=0,$L175=""),"-",CONCATENATE(E175&amp;".",IF(AND($A$5&gt;=2,$C175&gt;=2),F175&amp;".",""),IF(AND($A$5&gt;=3,$C175&gt;=3),G175&amp;".",""),IF(AND($A$5&gt;=4,$C175&gt;=4),H175&amp;".",""),IF($C175="S",I175&amp;".","")))</f>
        <v>-</v>
      </c>
      <c r="P175" s="42" t="s">
        <v>49</v>
      </c>
      <c r="Q175" s="43"/>
      <c r="R175" s="44" t="e">
        <f aca="false">IF($C175="S",REFERENCIA.Descricao,"(digite a descrição aqui)")</f>
        <v>#VALUE!</v>
      </c>
      <c r="S175" s="45" t="e">
        <f aca="false">REFERENCIA.Unidade</f>
        <v>#VALUE!</v>
      </c>
      <c r="T175" s="46" t="n">
        <f aca="true">OFFSET([1]CÁLCULO!H$15,ROW($T175)-ROW(T$15),0)</f>
        <v>0</v>
      </c>
      <c r="U175" s="47"/>
      <c r="V175" s="48" t="s">
        <v>10</v>
      </c>
      <c r="W175" s="46" t="e">
        <f aca="false">IF($C175="S",ROUND(IF(TIPOORCAMENTO="Proposto",ORÇAMENTO.CustoUnitario*(1+#REF!),ORÇAMENTO.PrecoUnitarioLicitado),15-13*#REF!),0)</f>
        <v>#VALUE!</v>
      </c>
      <c r="X175" s="49" t="e">
        <f aca="false">IF($C175="S",VTOTAL1,IF($C175=0,0,ROUND(SomaAgrup,15-13*#REF!)))</f>
        <v>#VALUE!</v>
      </c>
      <c r="Y175" s="0" t="e">
        <f aca="false">IF(AND($C175="S",$X175&gt;0),IF(ISBLANK(#REF!),"RA",LEFT(#REF!,2)),"")</f>
        <v>#VALUE!</v>
      </c>
      <c r="Z175" s="50" t="e">
        <f aca="true">IF($C175="S",IF($Y175="CP",$X175,IF($Y175="RA",(($X175)*[1]QCI!$AA$3),0)),SomaAgrup)</f>
        <v>#VALUE!</v>
      </c>
      <c r="AA175" s="51" t="e">
        <f aca="true">IF($C175="S",IF($Y175="OU",ROUND($X175,2),0),SomaAgrup)</f>
        <v>#VALUE!</v>
      </c>
    </row>
    <row r="176" customFormat="false" ht="15" hidden="true" customHeight="false" outlineLevel="0" collapsed="false">
      <c r="A176" s="0" t="str">
        <f aca="false">CHOOSE(1+LOG(1+2*(ORÇAMENTO.Nivel="Meta")+4*(ORÇAMENTO.Nivel="Nível 2")+8*(ORÇAMENTO.Nivel="Nível 3")+16*(ORÇAMENTO.Nivel="Nível 4")+32*(ORÇAMENTO.Nivel="Serviço"),2),0,1,2,3,4,"S")</f>
        <v>S</v>
      </c>
      <c r="B176" s="0" t="n">
        <f aca="true">IF(OR(C176="s",C176=0),OFFSET(B176,-1,0),C176)</f>
        <v>2</v>
      </c>
      <c r="C176" s="0" t="str">
        <f aca="true">IF(OFFSET(C176,-1,0)="L",1,IF(OFFSET(C176,-1,0)=1,2,IF(OR(A176="s",A176=0),"S",IF(AND(OFFSET(C176,-1,0)=2,A176=4),3,IF(AND(OR(OFFSET(C176,-1,0)="s",OFFSET(C176,-1,0)=0),A176&lt;&gt;"s",A176&gt;OFFSET(B176,-1,0)),OFFSET(B176,-1,0),A176)))))</f>
        <v>S</v>
      </c>
      <c r="D176" s="0" t="n">
        <f aca="false">IF(OR(C176="S",C176=0),0,IF(ISERROR(K176),J176,SMALL(J176:K176,1)))</f>
        <v>0</v>
      </c>
      <c r="E176" s="0" t="n">
        <f aca="true">IF($C176=1,OFFSET(E176,-1,0)+MAX(1,COUNTIF([1]QCI!$A$13:$A$24,OFFSET([1]ORÇAMENTO!E176,-1,0))),OFFSET(E176,-1,0))</f>
        <v>2</v>
      </c>
      <c r="F176" s="0" t="n">
        <f aca="true">IF($C176=1,0,IF($C176=2,OFFSET(F176,-1,0)+1,OFFSET(F176,-1,0)))</f>
        <v>4</v>
      </c>
      <c r="G176" s="0" t="n">
        <f aca="true">IF(AND($C176&lt;=2,$C176&lt;&gt;0),0,IF($C176=3,OFFSET(G176,-1,0)+1,OFFSET(G176,-1,0)))</f>
        <v>0</v>
      </c>
      <c r="H176" s="0" t="n">
        <f aca="true">IF(AND($C176&lt;=3,$C176&lt;&gt;0),0,IF($C176=4,OFFSET(H176,-1,0)+1,OFFSET(H176,-1,0)))</f>
        <v>0</v>
      </c>
      <c r="I176" s="0" t="e">
        <f aca="true">IF(AND($C176&lt;=4,$C176&lt;&gt;0),0,IF(AND($C176="S",$X176&gt;0),OFFSET(I176,-1,0)+1,OFFSET(I176,-1,0)))</f>
        <v>#VALUE!</v>
      </c>
      <c r="J176" s="0" t="n">
        <f aca="true">IF(OR($C176="S",$C176=0),0,MATCH(0,OFFSET($D176,1,$C176,ROW($C$251)-ROW($C176)),0))</f>
        <v>0</v>
      </c>
      <c r="K176" s="0" t="n">
        <f aca="true">IF(OR($C176="S",$C176=0),0,MATCH(OFFSET($D176,0,$C176)+IF($C176&lt;&gt;1,1,COUNTIF([1]QCI!$A$13:$A$24,[1]ORÇAMENTO!E176)),OFFSET($D176,1,$C176,ROW($C$251)-ROW($C176)),0))</f>
        <v>0</v>
      </c>
      <c r="L176" s="38"/>
      <c r="M176" s="39" t="s">
        <v>7</v>
      </c>
      <c r="N176" s="40" t="str">
        <f aca="false">CHOOSE(1+LOG(1+2*(C176=1)+4*(C176=2)+8*(C176=3)+16*(C176=4)+32*(C176="S"),2),"","Meta","Nível 2","Nível 3","Nível 4","Serviço")</f>
        <v>Serviço</v>
      </c>
      <c r="O176" s="41" t="str">
        <f aca="false">IF(OR($C176=0,$L176=""),"-",CONCATENATE(E176&amp;".",IF(AND($A$5&gt;=2,$C176&gt;=2),F176&amp;".",""),IF(AND($A$5&gt;=3,$C176&gt;=3),G176&amp;".",""),IF(AND($A$5&gt;=4,$C176&gt;=4),H176&amp;".",""),IF($C176="S",I176&amp;".","")))</f>
        <v>-</v>
      </c>
      <c r="P176" s="42" t="s">
        <v>49</v>
      </c>
      <c r="Q176" s="43"/>
      <c r="R176" s="44" t="e">
        <f aca="false">IF($C176="S",REFERENCIA.Descricao,"(digite a descrição aqui)")</f>
        <v>#VALUE!</v>
      </c>
      <c r="S176" s="45" t="e">
        <f aca="false">REFERENCIA.Unidade</f>
        <v>#VALUE!</v>
      </c>
      <c r="T176" s="46" t="n">
        <f aca="true">OFFSET([1]CÁLCULO!H$15,ROW($T176)-ROW(T$15),0)</f>
        <v>0</v>
      </c>
      <c r="U176" s="47"/>
      <c r="V176" s="48" t="s">
        <v>10</v>
      </c>
      <c r="W176" s="46" t="e">
        <f aca="false">IF($C176="S",ROUND(IF(TIPOORCAMENTO="Proposto",ORÇAMENTO.CustoUnitario*(1+#REF!),ORÇAMENTO.PrecoUnitarioLicitado),15-13*#REF!),0)</f>
        <v>#VALUE!</v>
      </c>
      <c r="X176" s="49" t="e">
        <f aca="false">IF($C176="S",VTOTAL1,IF($C176=0,0,ROUND(SomaAgrup,15-13*#REF!)))</f>
        <v>#VALUE!</v>
      </c>
      <c r="Y176" s="0" t="e">
        <f aca="false">IF(AND($C176="S",$X176&gt;0),IF(ISBLANK(#REF!),"RA",LEFT(#REF!,2)),"")</f>
        <v>#VALUE!</v>
      </c>
      <c r="Z176" s="50" t="e">
        <f aca="true">IF($C176="S",IF($Y176="CP",$X176,IF($Y176="RA",(($X176)*[1]QCI!$AA$3),0)),SomaAgrup)</f>
        <v>#VALUE!</v>
      </c>
      <c r="AA176" s="51" t="e">
        <f aca="true">IF($C176="S",IF($Y176="OU",ROUND($X176,2),0),SomaAgrup)</f>
        <v>#VALUE!</v>
      </c>
    </row>
    <row r="177" customFormat="false" ht="15" hidden="true" customHeight="false" outlineLevel="0" collapsed="false">
      <c r="A177" s="0" t="str">
        <f aca="false">CHOOSE(1+LOG(1+2*(ORÇAMENTO.Nivel="Meta")+4*(ORÇAMENTO.Nivel="Nível 2")+8*(ORÇAMENTO.Nivel="Nível 3")+16*(ORÇAMENTO.Nivel="Nível 4")+32*(ORÇAMENTO.Nivel="Serviço"),2),0,1,2,3,4,"S")</f>
        <v>S</v>
      </c>
      <c r="B177" s="0" t="n">
        <f aca="true">IF(OR(C177="s",C177=0),OFFSET(B177,-1,0),C177)</f>
        <v>2</v>
      </c>
      <c r="C177" s="0" t="str">
        <f aca="true">IF(OFFSET(C177,-1,0)="L",1,IF(OFFSET(C177,-1,0)=1,2,IF(OR(A177="s",A177=0),"S",IF(AND(OFFSET(C177,-1,0)=2,A177=4),3,IF(AND(OR(OFFSET(C177,-1,0)="s",OFFSET(C177,-1,0)=0),A177&lt;&gt;"s",A177&gt;OFFSET(B177,-1,0)),OFFSET(B177,-1,0),A177)))))</f>
        <v>S</v>
      </c>
      <c r="D177" s="0" t="n">
        <f aca="false">IF(OR(C177="S",C177=0),0,IF(ISERROR(K177),J177,SMALL(J177:K177,1)))</f>
        <v>0</v>
      </c>
      <c r="E177" s="0" t="n">
        <f aca="true">IF($C177=1,OFFSET(E177,-1,0)+MAX(1,COUNTIF([1]QCI!$A$13:$A$24,OFFSET([1]ORÇAMENTO!E177,-1,0))),OFFSET(E177,-1,0))</f>
        <v>2</v>
      </c>
      <c r="F177" s="0" t="n">
        <f aca="true">IF($C177=1,0,IF($C177=2,OFFSET(F177,-1,0)+1,OFFSET(F177,-1,0)))</f>
        <v>4</v>
      </c>
      <c r="G177" s="0" t="n">
        <f aca="true">IF(AND($C177&lt;=2,$C177&lt;&gt;0),0,IF($C177=3,OFFSET(G177,-1,0)+1,OFFSET(G177,-1,0)))</f>
        <v>0</v>
      </c>
      <c r="H177" s="0" t="n">
        <f aca="true">IF(AND($C177&lt;=3,$C177&lt;&gt;0),0,IF($C177=4,OFFSET(H177,-1,0)+1,OFFSET(H177,-1,0)))</f>
        <v>0</v>
      </c>
      <c r="I177" s="0" t="e">
        <f aca="true">IF(AND($C177&lt;=4,$C177&lt;&gt;0),0,IF(AND($C177="S",$X177&gt;0),OFFSET(I177,-1,0)+1,OFFSET(I177,-1,0)))</f>
        <v>#VALUE!</v>
      </c>
      <c r="J177" s="0" t="n">
        <f aca="true">IF(OR($C177="S",$C177=0),0,MATCH(0,OFFSET($D177,1,$C177,ROW($C$251)-ROW($C177)),0))</f>
        <v>0</v>
      </c>
      <c r="K177" s="0" t="n">
        <f aca="true">IF(OR($C177="S",$C177=0),0,MATCH(OFFSET($D177,0,$C177)+IF($C177&lt;&gt;1,1,COUNTIF([1]QCI!$A$13:$A$24,[1]ORÇAMENTO!E177)),OFFSET($D177,1,$C177,ROW($C$251)-ROW($C177)),0))</f>
        <v>0</v>
      </c>
      <c r="L177" s="38"/>
      <c r="M177" s="39" t="s">
        <v>7</v>
      </c>
      <c r="N177" s="40" t="str">
        <f aca="false">CHOOSE(1+LOG(1+2*(C177=1)+4*(C177=2)+8*(C177=3)+16*(C177=4)+32*(C177="S"),2),"","Meta","Nível 2","Nível 3","Nível 4","Serviço")</f>
        <v>Serviço</v>
      </c>
      <c r="O177" s="41" t="str">
        <f aca="false">IF(OR($C177=0,$L177=""),"-",CONCATENATE(E177&amp;".",IF(AND($A$5&gt;=2,$C177&gt;=2),F177&amp;".",""),IF(AND($A$5&gt;=3,$C177&gt;=3),G177&amp;".",""),IF(AND($A$5&gt;=4,$C177&gt;=4),H177&amp;".",""),IF($C177="S",I177&amp;".","")))</f>
        <v>-</v>
      </c>
      <c r="P177" s="42" t="s">
        <v>49</v>
      </c>
      <c r="Q177" s="43"/>
      <c r="R177" s="44" t="e">
        <f aca="false">IF($C177="S",REFERENCIA.Descricao,"(digite a descrição aqui)")</f>
        <v>#VALUE!</v>
      </c>
      <c r="S177" s="45" t="e">
        <f aca="false">REFERENCIA.Unidade</f>
        <v>#VALUE!</v>
      </c>
      <c r="T177" s="46" t="n">
        <f aca="true">OFFSET([1]CÁLCULO!H$15,ROW($T177)-ROW(T$15),0)</f>
        <v>0</v>
      </c>
      <c r="U177" s="47"/>
      <c r="V177" s="48" t="s">
        <v>10</v>
      </c>
      <c r="W177" s="46" t="e">
        <f aca="false">IF($C177="S",ROUND(IF(TIPOORCAMENTO="Proposto",ORÇAMENTO.CustoUnitario*(1+#REF!),ORÇAMENTO.PrecoUnitarioLicitado),15-13*#REF!),0)</f>
        <v>#VALUE!</v>
      </c>
      <c r="X177" s="49" t="e">
        <f aca="false">IF($C177="S",VTOTAL1,IF($C177=0,0,ROUND(SomaAgrup,15-13*#REF!)))</f>
        <v>#VALUE!</v>
      </c>
      <c r="Y177" s="0" t="e">
        <f aca="false">IF(AND($C177="S",$X177&gt;0),IF(ISBLANK(#REF!),"RA",LEFT(#REF!,2)),"")</f>
        <v>#VALUE!</v>
      </c>
      <c r="Z177" s="50" t="e">
        <f aca="true">IF($C177="S",IF($Y177="CP",$X177,IF($Y177="RA",(($X177)*[1]QCI!$AA$3),0)),SomaAgrup)</f>
        <v>#VALUE!</v>
      </c>
      <c r="AA177" s="51" t="e">
        <f aca="true">IF($C177="S",IF($Y177="OU",ROUND($X177,2),0),SomaAgrup)</f>
        <v>#VALUE!</v>
      </c>
    </row>
    <row r="178" customFormat="false" ht="15" hidden="true" customHeight="false" outlineLevel="0" collapsed="false">
      <c r="A178" s="0" t="str">
        <f aca="false">CHOOSE(1+LOG(1+2*(ORÇAMENTO.Nivel="Meta")+4*(ORÇAMENTO.Nivel="Nível 2")+8*(ORÇAMENTO.Nivel="Nível 3")+16*(ORÇAMENTO.Nivel="Nível 4")+32*(ORÇAMENTO.Nivel="Serviço"),2),0,1,2,3,4,"S")</f>
        <v>S</v>
      </c>
      <c r="B178" s="0" t="n">
        <f aca="true">IF(OR(C178="s",C178=0),OFFSET(B178,-1,0),C178)</f>
        <v>2</v>
      </c>
      <c r="C178" s="0" t="str">
        <f aca="true">IF(OFFSET(C178,-1,0)="L",1,IF(OFFSET(C178,-1,0)=1,2,IF(OR(A178="s",A178=0),"S",IF(AND(OFFSET(C178,-1,0)=2,A178=4),3,IF(AND(OR(OFFSET(C178,-1,0)="s",OFFSET(C178,-1,0)=0),A178&lt;&gt;"s",A178&gt;OFFSET(B178,-1,0)),OFFSET(B178,-1,0),A178)))))</f>
        <v>S</v>
      </c>
      <c r="D178" s="0" t="n">
        <f aca="false">IF(OR(C178="S",C178=0),0,IF(ISERROR(K178),J178,SMALL(J178:K178,1)))</f>
        <v>0</v>
      </c>
      <c r="E178" s="0" t="n">
        <f aca="true">IF($C178=1,OFFSET(E178,-1,0)+MAX(1,COUNTIF([1]QCI!$A$13:$A$24,OFFSET([1]ORÇAMENTO!E178,-1,0))),OFFSET(E178,-1,0))</f>
        <v>2</v>
      </c>
      <c r="F178" s="0" t="n">
        <f aca="true">IF($C178=1,0,IF($C178=2,OFFSET(F178,-1,0)+1,OFFSET(F178,-1,0)))</f>
        <v>4</v>
      </c>
      <c r="G178" s="0" t="n">
        <f aca="true">IF(AND($C178&lt;=2,$C178&lt;&gt;0),0,IF($C178=3,OFFSET(G178,-1,0)+1,OFFSET(G178,-1,0)))</f>
        <v>0</v>
      </c>
      <c r="H178" s="0" t="n">
        <f aca="true">IF(AND($C178&lt;=3,$C178&lt;&gt;0),0,IF($C178=4,OFFSET(H178,-1,0)+1,OFFSET(H178,-1,0)))</f>
        <v>0</v>
      </c>
      <c r="I178" s="0" t="e">
        <f aca="true">IF(AND($C178&lt;=4,$C178&lt;&gt;0),0,IF(AND($C178="S",$X178&gt;0),OFFSET(I178,-1,0)+1,OFFSET(I178,-1,0)))</f>
        <v>#VALUE!</v>
      </c>
      <c r="J178" s="0" t="n">
        <f aca="true">IF(OR($C178="S",$C178=0),0,MATCH(0,OFFSET($D178,1,$C178,ROW($C$251)-ROW($C178)),0))</f>
        <v>0</v>
      </c>
      <c r="K178" s="0" t="n">
        <f aca="true">IF(OR($C178="S",$C178=0),0,MATCH(OFFSET($D178,0,$C178)+IF($C178&lt;&gt;1,1,COUNTIF([1]QCI!$A$13:$A$24,[1]ORÇAMENTO!E178)),OFFSET($D178,1,$C178,ROW($C$251)-ROW($C178)),0))</f>
        <v>0</v>
      </c>
      <c r="L178" s="38"/>
      <c r="M178" s="39" t="s">
        <v>7</v>
      </c>
      <c r="N178" s="40" t="str">
        <f aca="false">CHOOSE(1+LOG(1+2*(C178=1)+4*(C178=2)+8*(C178=3)+16*(C178=4)+32*(C178="S"),2),"","Meta","Nível 2","Nível 3","Nível 4","Serviço")</f>
        <v>Serviço</v>
      </c>
      <c r="O178" s="41" t="str">
        <f aca="false">IF(OR($C178=0,$L178=""),"-",CONCATENATE(E178&amp;".",IF(AND($A$5&gt;=2,$C178&gt;=2),F178&amp;".",""),IF(AND($A$5&gt;=3,$C178&gt;=3),G178&amp;".",""),IF(AND($A$5&gt;=4,$C178&gt;=4),H178&amp;".",""),IF($C178="S",I178&amp;".","")))</f>
        <v>-</v>
      </c>
      <c r="P178" s="42" t="s">
        <v>49</v>
      </c>
      <c r="Q178" s="43"/>
      <c r="R178" s="44" t="e">
        <f aca="false">IF($C178="S",REFERENCIA.Descricao,"(digite a descrição aqui)")</f>
        <v>#VALUE!</v>
      </c>
      <c r="S178" s="45" t="e">
        <f aca="false">REFERENCIA.Unidade</f>
        <v>#VALUE!</v>
      </c>
      <c r="T178" s="46" t="n">
        <f aca="true">OFFSET([1]CÁLCULO!H$15,ROW($T178)-ROW(T$15),0)</f>
        <v>0</v>
      </c>
      <c r="U178" s="47"/>
      <c r="V178" s="48" t="s">
        <v>10</v>
      </c>
      <c r="W178" s="46" t="e">
        <f aca="false">IF($C178="S",ROUND(IF(TIPOORCAMENTO="Proposto",ORÇAMENTO.CustoUnitario*(1+#REF!),ORÇAMENTO.PrecoUnitarioLicitado),15-13*#REF!),0)</f>
        <v>#VALUE!</v>
      </c>
      <c r="X178" s="49" t="e">
        <f aca="false">IF($C178="S",VTOTAL1,IF($C178=0,0,ROUND(SomaAgrup,15-13*#REF!)))</f>
        <v>#VALUE!</v>
      </c>
      <c r="Y178" s="0" t="e">
        <f aca="false">IF(AND($C178="S",$X178&gt;0),IF(ISBLANK(#REF!),"RA",LEFT(#REF!,2)),"")</f>
        <v>#VALUE!</v>
      </c>
      <c r="Z178" s="50" t="e">
        <f aca="true">IF($C178="S",IF($Y178="CP",$X178,IF($Y178="RA",(($X178)*[1]QCI!$AA$3),0)),SomaAgrup)</f>
        <v>#VALUE!</v>
      </c>
      <c r="AA178" s="51" t="e">
        <f aca="true">IF($C178="S",IF($Y178="OU",ROUND($X178,2),0),SomaAgrup)</f>
        <v>#VALUE!</v>
      </c>
    </row>
    <row r="179" customFormat="false" ht="15" hidden="true" customHeight="false" outlineLevel="0" collapsed="false">
      <c r="A179" s="0" t="str">
        <f aca="false">CHOOSE(1+LOG(1+2*(ORÇAMENTO.Nivel="Meta")+4*(ORÇAMENTO.Nivel="Nível 2")+8*(ORÇAMENTO.Nivel="Nível 3")+16*(ORÇAMENTO.Nivel="Nível 4")+32*(ORÇAMENTO.Nivel="Serviço"),2),0,1,2,3,4,"S")</f>
        <v>S</v>
      </c>
      <c r="B179" s="0" t="n">
        <f aca="true">IF(OR(C179="s",C179=0),OFFSET(B179,-1,0),C179)</f>
        <v>2</v>
      </c>
      <c r="C179" s="0" t="str">
        <f aca="true">IF(OFFSET(C179,-1,0)="L",1,IF(OFFSET(C179,-1,0)=1,2,IF(OR(A179="s",A179=0),"S",IF(AND(OFFSET(C179,-1,0)=2,A179=4),3,IF(AND(OR(OFFSET(C179,-1,0)="s",OFFSET(C179,-1,0)=0),A179&lt;&gt;"s",A179&gt;OFFSET(B179,-1,0)),OFFSET(B179,-1,0),A179)))))</f>
        <v>S</v>
      </c>
      <c r="D179" s="0" t="n">
        <f aca="false">IF(OR(C179="S",C179=0),0,IF(ISERROR(K179),J179,SMALL(J179:K179,1)))</f>
        <v>0</v>
      </c>
      <c r="E179" s="0" t="n">
        <f aca="true">IF($C179=1,OFFSET(E179,-1,0)+MAX(1,COUNTIF([1]QCI!$A$13:$A$24,OFFSET([1]ORÇAMENTO!E179,-1,0))),OFFSET(E179,-1,0))</f>
        <v>2</v>
      </c>
      <c r="F179" s="0" t="n">
        <f aca="true">IF($C179=1,0,IF($C179=2,OFFSET(F179,-1,0)+1,OFFSET(F179,-1,0)))</f>
        <v>4</v>
      </c>
      <c r="G179" s="0" t="n">
        <f aca="true">IF(AND($C179&lt;=2,$C179&lt;&gt;0),0,IF($C179=3,OFFSET(G179,-1,0)+1,OFFSET(G179,-1,0)))</f>
        <v>0</v>
      </c>
      <c r="H179" s="0" t="n">
        <f aca="true">IF(AND($C179&lt;=3,$C179&lt;&gt;0),0,IF($C179=4,OFFSET(H179,-1,0)+1,OFFSET(H179,-1,0)))</f>
        <v>0</v>
      </c>
      <c r="I179" s="0" t="e">
        <f aca="true">IF(AND($C179&lt;=4,$C179&lt;&gt;0),0,IF(AND($C179="S",$X179&gt;0),OFFSET(I179,-1,0)+1,OFFSET(I179,-1,0)))</f>
        <v>#VALUE!</v>
      </c>
      <c r="J179" s="0" t="n">
        <f aca="true">IF(OR($C179="S",$C179=0),0,MATCH(0,OFFSET($D179,1,$C179,ROW($C$251)-ROW($C179)),0))</f>
        <v>0</v>
      </c>
      <c r="K179" s="0" t="n">
        <f aca="true">IF(OR($C179="S",$C179=0),0,MATCH(OFFSET($D179,0,$C179)+IF($C179&lt;&gt;1,1,COUNTIF([1]QCI!$A$13:$A$24,[1]ORÇAMENTO!E179)),OFFSET($D179,1,$C179,ROW($C$251)-ROW($C179)),0))</f>
        <v>0</v>
      </c>
      <c r="L179" s="38"/>
      <c r="M179" s="39" t="s">
        <v>7</v>
      </c>
      <c r="N179" s="40" t="str">
        <f aca="false">CHOOSE(1+LOG(1+2*(C179=1)+4*(C179=2)+8*(C179=3)+16*(C179=4)+32*(C179="S"),2),"","Meta","Nível 2","Nível 3","Nível 4","Serviço")</f>
        <v>Serviço</v>
      </c>
      <c r="O179" s="41" t="str">
        <f aca="false">IF(OR($C179=0,$L179=""),"-",CONCATENATE(E179&amp;".",IF(AND($A$5&gt;=2,$C179&gt;=2),F179&amp;".",""),IF(AND($A$5&gt;=3,$C179&gt;=3),G179&amp;".",""),IF(AND($A$5&gt;=4,$C179&gt;=4),H179&amp;".",""),IF($C179="S",I179&amp;".","")))</f>
        <v>-</v>
      </c>
      <c r="P179" s="42" t="s">
        <v>49</v>
      </c>
      <c r="Q179" s="43"/>
      <c r="R179" s="44" t="e">
        <f aca="false">IF($C179="S",REFERENCIA.Descricao,"(digite a descrição aqui)")</f>
        <v>#VALUE!</v>
      </c>
      <c r="S179" s="45" t="e">
        <f aca="false">REFERENCIA.Unidade</f>
        <v>#VALUE!</v>
      </c>
      <c r="T179" s="46" t="n">
        <f aca="true">OFFSET([1]CÁLCULO!H$15,ROW($T179)-ROW(T$15),0)</f>
        <v>0</v>
      </c>
      <c r="U179" s="47"/>
      <c r="V179" s="48" t="s">
        <v>10</v>
      </c>
      <c r="W179" s="46" t="e">
        <f aca="false">IF($C179="S",ROUND(IF(TIPOORCAMENTO="Proposto",ORÇAMENTO.CustoUnitario*(1+#REF!),ORÇAMENTO.PrecoUnitarioLicitado),15-13*#REF!),0)</f>
        <v>#VALUE!</v>
      </c>
      <c r="X179" s="49" t="e">
        <f aca="false">IF($C179="S",VTOTAL1,IF($C179=0,0,ROUND(SomaAgrup,15-13*#REF!)))</f>
        <v>#VALUE!</v>
      </c>
      <c r="Y179" s="0" t="e">
        <f aca="false">IF(AND($C179="S",$X179&gt;0),IF(ISBLANK(#REF!),"RA",LEFT(#REF!,2)),"")</f>
        <v>#VALUE!</v>
      </c>
      <c r="Z179" s="50" t="e">
        <f aca="true">IF($C179="S",IF($Y179="CP",$X179,IF($Y179="RA",(($X179)*[1]QCI!$AA$3),0)),SomaAgrup)</f>
        <v>#VALUE!</v>
      </c>
      <c r="AA179" s="51" t="e">
        <f aca="true">IF($C179="S",IF($Y179="OU",ROUND($X179,2),0),SomaAgrup)</f>
        <v>#VALUE!</v>
      </c>
    </row>
    <row r="180" customFormat="false" ht="15" hidden="true" customHeight="false" outlineLevel="0" collapsed="false">
      <c r="A180" s="0" t="str">
        <f aca="false">CHOOSE(1+LOG(1+2*(ORÇAMENTO.Nivel="Meta")+4*(ORÇAMENTO.Nivel="Nível 2")+8*(ORÇAMENTO.Nivel="Nível 3")+16*(ORÇAMENTO.Nivel="Nível 4")+32*(ORÇAMENTO.Nivel="Serviço"),2),0,1,2,3,4,"S")</f>
        <v>S</v>
      </c>
      <c r="B180" s="0" t="n">
        <f aca="true">IF(OR(C180="s",C180=0),OFFSET(B180,-1,0),C180)</f>
        <v>2</v>
      </c>
      <c r="C180" s="0" t="str">
        <f aca="true">IF(OFFSET(C180,-1,0)="L",1,IF(OFFSET(C180,-1,0)=1,2,IF(OR(A180="s",A180=0),"S",IF(AND(OFFSET(C180,-1,0)=2,A180=4),3,IF(AND(OR(OFFSET(C180,-1,0)="s",OFFSET(C180,-1,0)=0),A180&lt;&gt;"s",A180&gt;OFFSET(B180,-1,0)),OFFSET(B180,-1,0),A180)))))</f>
        <v>S</v>
      </c>
      <c r="D180" s="0" t="n">
        <f aca="false">IF(OR(C180="S",C180=0),0,IF(ISERROR(K180),J180,SMALL(J180:K180,1)))</f>
        <v>0</v>
      </c>
      <c r="E180" s="0" t="n">
        <f aca="true">IF($C180=1,OFFSET(E180,-1,0)+MAX(1,COUNTIF([1]QCI!$A$13:$A$24,OFFSET([1]ORÇAMENTO!E180,-1,0))),OFFSET(E180,-1,0))</f>
        <v>2</v>
      </c>
      <c r="F180" s="0" t="n">
        <f aca="true">IF($C180=1,0,IF($C180=2,OFFSET(F180,-1,0)+1,OFFSET(F180,-1,0)))</f>
        <v>4</v>
      </c>
      <c r="G180" s="0" t="n">
        <f aca="true">IF(AND($C180&lt;=2,$C180&lt;&gt;0),0,IF($C180=3,OFFSET(G180,-1,0)+1,OFFSET(G180,-1,0)))</f>
        <v>0</v>
      </c>
      <c r="H180" s="0" t="n">
        <f aca="true">IF(AND($C180&lt;=3,$C180&lt;&gt;0),0,IF($C180=4,OFFSET(H180,-1,0)+1,OFFSET(H180,-1,0)))</f>
        <v>0</v>
      </c>
      <c r="I180" s="0" t="e">
        <f aca="true">IF(AND($C180&lt;=4,$C180&lt;&gt;0),0,IF(AND($C180="S",$X180&gt;0),OFFSET(I180,-1,0)+1,OFFSET(I180,-1,0)))</f>
        <v>#VALUE!</v>
      </c>
      <c r="J180" s="0" t="n">
        <f aca="true">IF(OR($C180="S",$C180=0),0,MATCH(0,OFFSET($D180,1,$C180,ROW($C$251)-ROW($C180)),0))</f>
        <v>0</v>
      </c>
      <c r="K180" s="0" t="n">
        <f aca="true">IF(OR($C180="S",$C180=0),0,MATCH(OFFSET($D180,0,$C180)+IF($C180&lt;&gt;1,1,COUNTIF([1]QCI!$A$13:$A$24,[1]ORÇAMENTO!E180)),OFFSET($D180,1,$C180,ROW($C$251)-ROW($C180)),0))</f>
        <v>0</v>
      </c>
      <c r="L180" s="38"/>
      <c r="M180" s="39" t="s">
        <v>7</v>
      </c>
      <c r="N180" s="40" t="str">
        <f aca="false">CHOOSE(1+LOG(1+2*(C180=1)+4*(C180=2)+8*(C180=3)+16*(C180=4)+32*(C180="S"),2),"","Meta","Nível 2","Nível 3","Nível 4","Serviço")</f>
        <v>Serviço</v>
      </c>
      <c r="O180" s="41" t="str">
        <f aca="false">IF(OR($C180=0,$L180=""),"-",CONCATENATE(E180&amp;".",IF(AND($A$5&gt;=2,$C180&gt;=2),F180&amp;".",""),IF(AND($A$5&gt;=3,$C180&gt;=3),G180&amp;".",""),IF(AND($A$5&gt;=4,$C180&gt;=4),H180&amp;".",""),IF($C180="S",I180&amp;".","")))</f>
        <v>-</v>
      </c>
      <c r="P180" s="42" t="s">
        <v>49</v>
      </c>
      <c r="Q180" s="43"/>
      <c r="R180" s="44" t="e">
        <f aca="false">IF($C180="S",REFERENCIA.Descricao,"(digite a descrição aqui)")</f>
        <v>#VALUE!</v>
      </c>
      <c r="S180" s="45" t="e">
        <f aca="false">REFERENCIA.Unidade</f>
        <v>#VALUE!</v>
      </c>
      <c r="T180" s="46" t="n">
        <f aca="true">OFFSET([1]CÁLCULO!H$15,ROW($T180)-ROW(T$15),0)</f>
        <v>0</v>
      </c>
      <c r="U180" s="47"/>
      <c r="V180" s="48" t="s">
        <v>10</v>
      </c>
      <c r="W180" s="46" t="e">
        <f aca="false">IF($C180="S",ROUND(IF(TIPOORCAMENTO="Proposto",ORÇAMENTO.CustoUnitario*(1+#REF!),ORÇAMENTO.PrecoUnitarioLicitado),15-13*#REF!),0)</f>
        <v>#VALUE!</v>
      </c>
      <c r="X180" s="49" t="e">
        <f aca="false">IF($C180="S",VTOTAL1,IF($C180=0,0,ROUND(SomaAgrup,15-13*#REF!)))</f>
        <v>#VALUE!</v>
      </c>
      <c r="Y180" s="0" t="e">
        <f aca="false">IF(AND($C180="S",$X180&gt;0),IF(ISBLANK(#REF!),"RA",LEFT(#REF!,2)),"")</f>
        <v>#VALUE!</v>
      </c>
      <c r="Z180" s="50" t="e">
        <f aca="true">IF($C180="S",IF($Y180="CP",$X180,IF($Y180="RA",(($X180)*[1]QCI!$AA$3),0)),SomaAgrup)</f>
        <v>#VALUE!</v>
      </c>
      <c r="AA180" s="51" t="e">
        <f aca="true">IF($C180="S",IF($Y180="OU",ROUND($X180,2),0),SomaAgrup)</f>
        <v>#VALUE!</v>
      </c>
    </row>
    <row r="181" customFormat="false" ht="15" hidden="true" customHeight="false" outlineLevel="0" collapsed="false">
      <c r="A181" s="0" t="str">
        <f aca="false">CHOOSE(1+LOG(1+2*(ORÇAMENTO.Nivel="Meta")+4*(ORÇAMENTO.Nivel="Nível 2")+8*(ORÇAMENTO.Nivel="Nível 3")+16*(ORÇAMENTO.Nivel="Nível 4")+32*(ORÇAMENTO.Nivel="Serviço"),2),0,1,2,3,4,"S")</f>
        <v>S</v>
      </c>
      <c r="B181" s="0" t="n">
        <f aca="true">IF(OR(C181="s",C181=0),OFFSET(B181,-1,0),C181)</f>
        <v>2</v>
      </c>
      <c r="C181" s="0" t="str">
        <f aca="true">IF(OFFSET(C181,-1,0)="L",1,IF(OFFSET(C181,-1,0)=1,2,IF(OR(A181="s",A181=0),"S",IF(AND(OFFSET(C181,-1,0)=2,A181=4),3,IF(AND(OR(OFFSET(C181,-1,0)="s",OFFSET(C181,-1,0)=0),A181&lt;&gt;"s",A181&gt;OFFSET(B181,-1,0)),OFFSET(B181,-1,0),A181)))))</f>
        <v>S</v>
      </c>
      <c r="D181" s="0" t="n">
        <f aca="false">IF(OR(C181="S",C181=0),0,IF(ISERROR(K181),J181,SMALL(J181:K181,1)))</f>
        <v>0</v>
      </c>
      <c r="E181" s="0" t="n">
        <f aca="true">IF($C181=1,OFFSET(E181,-1,0)+MAX(1,COUNTIF([1]QCI!$A$13:$A$24,OFFSET([1]ORÇAMENTO!E181,-1,0))),OFFSET(E181,-1,0))</f>
        <v>2</v>
      </c>
      <c r="F181" s="0" t="n">
        <f aca="true">IF($C181=1,0,IF($C181=2,OFFSET(F181,-1,0)+1,OFFSET(F181,-1,0)))</f>
        <v>4</v>
      </c>
      <c r="G181" s="0" t="n">
        <f aca="true">IF(AND($C181&lt;=2,$C181&lt;&gt;0),0,IF($C181=3,OFFSET(G181,-1,0)+1,OFFSET(G181,-1,0)))</f>
        <v>0</v>
      </c>
      <c r="H181" s="0" t="n">
        <f aca="true">IF(AND($C181&lt;=3,$C181&lt;&gt;0),0,IF($C181=4,OFFSET(H181,-1,0)+1,OFFSET(H181,-1,0)))</f>
        <v>0</v>
      </c>
      <c r="I181" s="0" t="e">
        <f aca="true">IF(AND($C181&lt;=4,$C181&lt;&gt;0),0,IF(AND($C181="S",$X181&gt;0),OFFSET(I181,-1,0)+1,OFFSET(I181,-1,0)))</f>
        <v>#VALUE!</v>
      </c>
      <c r="J181" s="0" t="n">
        <f aca="true">IF(OR($C181="S",$C181=0),0,MATCH(0,OFFSET($D181,1,$C181,ROW($C$251)-ROW($C181)),0))</f>
        <v>0</v>
      </c>
      <c r="K181" s="0" t="n">
        <f aca="true">IF(OR($C181="S",$C181=0),0,MATCH(OFFSET($D181,0,$C181)+IF($C181&lt;&gt;1,1,COUNTIF([1]QCI!$A$13:$A$24,[1]ORÇAMENTO!E181)),OFFSET($D181,1,$C181,ROW($C$251)-ROW($C181)),0))</f>
        <v>0</v>
      </c>
      <c r="L181" s="38"/>
      <c r="M181" s="39" t="s">
        <v>7</v>
      </c>
      <c r="N181" s="40" t="str">
        <f aca="false">CHOOSE(1+LOG(1+2*(C181=1)+4*(C181=2)+8*(C181=3)+16*(C181=4)+32*(C181="S"),2),"","Meta","Nível 2","Nível 3","Nível 4","Serviço")</f>
        <v>Serviço</v>
      </c>
      <c r="O181" s="41" t="str">
        <f aca="false">IF(OR($C181=0,$L181=""),"-",CONCATENATE(E181&amp;".",IF(AND($A$5&gt;=2,$C181&gt;=2),F181&amp;".",""),IF(AND($A$5&gt;=3,$C181&gt;=3),G181&amp;".",""),IF(AND($A$5&gt;=4,$C181&gt;=4),H181&amp;".",""),IF($C181="S",I181&amp;".","")))</f>
        <v>-</v>
      </c>
      <c r="P181" s="42" t="s">
        <v>49</v>
      </c>
      <c r="Q181" s="43"/>
      <c r="R181" s="44" t="e">
        <f aca="false">IF($C181="S",REFERENCIA.Descricao,"(digite a descrição aqui)")</f>
        <v>#VALUE!</v>
      </c>
      <c r="S181" s="45" t="e">
        <f aca="false">REFERENCIA.Unidade</f>
        <v>#VALUE!</v>
      </c>
      <c r="T181" s="46" t="n">
        <f aca="true">OFFSET([1]CÁLCULO!H$15,ROW($T181)-ROW(T$15),0)</f>
        <v>0</v>
      </c>
      <c r="U181" s="47"/>
      <c r="V181" s="48" t="s">
        <v>10</v>
      </c>
      <c r="W181" s="46" t="e">
        <f aca="false">IF($C181="S",ROUND(IF(TIPOORCAMENTO="Proposto",ORÇAMENTO.CustoUnitario*(1+#REF!),ORÇAMENTO.PrecoUnitarioLicitado),15-13*#REF!),0)</f>
        <v>#VALUE!</v>
      </c>
      <c r="X181" s="49" t="e">
        <f aca="false">IF($C181="S",VTOTAL1,IF($C181=0,0,ROUND(SomaAgrup,15-13*#REF!)))</f>
        <v>#VALUE!</v>
      </c>
      <c r="Y181" s="0" t="e">
        <f aca="false">IF(AND($C181="S",$X181&gt;0),IF(ISBLANK(#REF!),"RA",LEFT(#REF!,2)),"")</f>
        <v>#VALUE!</v>
      </c>
      <c r="Z181" s="50" t="e">
        <f aca="true">IF($C181="S",IF($Y181="CP",$X181,IF($Y181="RA",(($X181)*[1]QCI!$AA$3),0)),SomaAgrup)</f>
        <v>#VALUE!</v>
      </c>
      <c r="AA181" s="51" t="e">
        <f aca="true">IF($C181="S",IF($Y181="OU",ROUND($X181,2),0),SomaAgrup)</f>
        <v>#VALUE!</v>
      </c>
    </row>
    <row r="182" customFormat="false" ht="15" hidden="true" customHeight="false" outlineLevel="0" collapsed="false">
      <c r="A182" s="0" t="str">
        <f aca="false">CHOOSE(1+LOG(1+2*(ORÇAMENTO.Nivel="Meta")+4*(ORÇAMENTO.Nivel="Nível 2")+8*(ORÇAMENTO.Nivel="Nível 3")+16*(ORÇAMENTO.Nivel="Nível 4")+32*(ORÇAMENTO.Nivel="Serviço"),2),0,1,2,3,4,"S")</f>
        <v>S</v>
      </c>
      <c r="B182" s="0" t="n">
        <f aca="true">IF(OR(C182="s",C182=0),OFFSET(B182,-1,0),C182)</f>
        <v>2</v>
      </c>
      <c r="C182" s="0" t="str">
        <f aca="true">IF(OFFSET(C182,-1,0)="L",1,IF(OFFSET(C182,-1,0)=1,2,IF(OR(A182="s",A182=0),"S",IF(AND(OFFSET(C182,-1,0)=2,A182=4),3,IF(AND(OR(OFFSET(C182,-1,0)="s",OFFSET(C182,-1,0)=0),A182&lt;&gt;"s",A182&gt;OFFSET(B182,-1,0)),OFFSET(B182,-1,0),A182)))))</f>
        <v>S</v>
      </c>
      <c r="D182" s="0" t="n">
        <f aca="false">IF(OR(C182="S",C182=0),0,IF(ISERROR(K182),J182,SMALL(J182:K182,1)))</f>
        <v>0</v>
      </c>
      <c r="E182" s="0" t="n">
        <f aca="true">IF($C182=1,OFFSET(E182,-1,0)+MAX(1,COUNTIF([1]QCI!$A$13:$A$24,OFFSET([1]ORÇAMENTO!E182,-1,0))),OFFSET(E182,-1,0))</f>
        <v>2</v>
      </c>
      <c r="F182" s="0" t="n">
        <f aca="true">IF($C182=1,0,IF($C182=2,OFFSET(F182,-1,0)+1,OFFSET(F182,-1,0)))</f>
        <v>4</v>
      </c>
      <c r="G182" s="0" t="n">
        <f aca="true">IF(AND($C182&lt;=2,$C182&lt;&gt;0),0,IF($C182=3,OFFSET(G182,-1,0)+1,OFFSET(G182,-1,0)))</f>
        <v>0</v>
      </c>
      <c r="H182" s="0" t="n">
        <f aca="true">IF(AND($C182&lt;=3,$C182&lt;&gt;0),0,IF($C182=4,OFFSET(H182,-1,0)+1,OFFSET(H182,-1,0)))</f>
        <v>0</v>
      </c>
      <c r="I182" s="0" t="e">
        <f aca="true">IF(AND($C182&lt;=4,$C182&lt;&gt;0),0,IF(AND($C182="S",$X182&gt;0),OFFSET(I182,-1,0)+1,OFFSET(I182,-1,0)))</f>
        <v>#VALUE!</v>
      </c>
      <c r="J182" s="0" t="n">
        <f aca="true">IF(OR($C182="S",$C182=0),0,MATCH(0,OFFSET($D182,1,$C182,ROW($C$251)-ROW($C182)),0))</f>
        <v>0</v>
      </c>
      <c r="K182" s="0" t="n">
        <f aca="true">IF(OR($C182="S",$C182=0),0,MATCH(OFFSET($D182,0,$C182)+IF($C182&lt;&gt;1,1,COUNTIF([1]QCI!$A$13:$A$24,[1]ORÇAMENTO!E182)),OFFSET($D182,1,$C182,ROW($C$251)-ROW($C182)),0))</f>
        <v>0</v>
      </c>
      <c r="L182" s="38"/>
      <c r="M182" s="39" t="s">
        <v>7</v>
      </c>
      <c r="N182" s="40" t="str">
        <f aca="false">CHOOSE(1+LOG(1+2*(C182=1)+4*(C182=2)+8*(C182=3)+16*(C182=4)+32*(C182="S"),2),"","Meta","Nível 2","Nível 3","Nível 4","Serviço")</f>
        <v>Serviço</v>
      </c>
      <c r="O182" s="41" t="str">
        <f aca="false">IF(OR($C182=0,$L182=""),"-",CONCATENATE(E182&amp;".",IF(AND($A$5&gt;=2,$C182&gt;=2),F182&amp;".",""),IF(AND($A$5&gt;=3,$C182&gt;=3),G182&amp;".",""),IF(AND($A$5&gt;=4,$C182&gt;=4),H182&amp;".",""),IF($C182="S",I182&amp;".","")))</f>
        <v>-</v>
      </c>
      <c r="P182" s="42" t="s">
        <v>49</v>
      </c>
      <c r="Q182" s="43"/>
      <c r="R182" s="44" t="e">
        <f aca="false">IF($C182="S",REFERENCIA.Descricao,"(digite a descrição aqui)")</f>
        <v>#VALUE!</v>
      </c>
      <c r="S182" s="45" t="e">
        <f aca="false">REFERENCIA.Unidade</f>
        <v>#VALUE!</v>
      </c>
      <c r="T182" s="46" t="n">
        <f aca="true">OFFSET([1]CÁLCULO!H$15,ROW($T182)-ROW(T$15),0)</f>
        <v>0</v>
      </c>
      <c r="U182" s="47"/>
      <c r="V182" s="48" t="s">
        <v>10</v>
      </c>
      <c r="W182" s="46" t="e">
        <f aca="false">IF($C182="S",ROUND(IF(TIPOORCAMENTO="Proposto",ORÇAMENTO.CustoUnitario*(1+#REF!),ORÇAMENTO.PrecoUnitarioLicitado),15-13*#REF!),0)</f>
        <v>#VALUE!</v>
      </c>
      <c r="X182" s="49" t="e">
        <f aca="false">IF($C182="S",VTOTAL1,IF($C182=0,0,ROUND(SomaAgrup,15-13*#REF!)))</f>
        <v>#VALUE!</v>
      </c>
      <c r="Y182" s="0" t="e">
        <f aca="false">IF(AND($C182="S",$X182&gt;0),IF(ISBLANK(#REF!),"RA",LEFT(#REF!,2)),"")</f>
        <v>#VALUE!</v>
      </c>
      <c r="Z182" s="50" t="e">
        <f aca="true">IF($C182="S",IF($Y182="CP",$X182,IF($Y182="RA",(($X182)*[1]QCI!$AA$3),0)),SomaAgrup)</f>
        <v>#VALUE!</v>
      </c>
      <c r="AA182" s="51" t="e">
        <f aca="true">IF($C182="S",IF($Y182="OU",ROUND($X182,2),0),SomaAgrup)</f>
        <v>#VALUE!</v>
      </c>
    </row>
    <row r="183" customFormat="false" ht="15" hidden="true" customHeight="false" outlineLevel="0" collapsed="false">
      <c r="A183" s="0" t="str">
        <f aca="false">CHOOSE(1+LOG(1+2*(ORÇAMENTO.Nivel="Meta")+4*(ORÇAMENTO.Nivel="Nível 2")+8*(ORÇAMENTO.Nivel="Nível 3")+16*(ORÇAMENTO.Nivel="Nível 4")+32*(ORÇAMENTO.Nivel="Serviço"),2),0,1,2,3,4,"S")</f>
        <v>S</v>
      </c>
      <c r="B183" s="0" t="n">
        <f aca="true">IF(OR(C183="s",C183=0),OFFSET(B183,-1,0),C183)</f>
        <v>2</v>
      </c>
      <c r="C183" s="0" t="str">
        <f aca="true">IF(OFFSET(C183,-1,0)="L",1,IF(OFFSET(C183,-1,0)=1,2,IF(OR(A183="s",A183=0),"S",IF(AND(OFFSET(C183,-1,0)=2,A183=4),3,IF(AND(OR(OFFSET(C183,-1,0)="s",OFFSET(C183,-1,0)=0),A183&lt;&gt;"s",A183&gt;OFFSET(B183,-1,0)),OFFSET(B183,-1,0),A183)))))</f>
        <v>S</v>
      </c>
      <c r="D183" s="0" t="n">
        <f aca="false">IF(OR(C183="S",C183=0),0,IF(ISERROR(K183),J183,SMALL(J183:K183,1)))</f>
        <v>0</v>
      </c>
      <c r="E183" s="0" t="n">
        <f aca="true">IF($C183=1,OFFSET(E183,-1,0)+MAX(1,COUNTIF([1]QCI!$A$13:$A$24,OFFSET([1]ORÇAMENTO!E183,-1,0))),OFFSET(E183,-1,0))</f>
        <v>2</v>
      </c>
      <c r="F183" s="0" t="n">
        <f aca="true">IF($C183=1,0,IF($C183=2,OFFSET(F183,-1,0)+1,OFFSET(F183,-1,0)))</f>
        <v>4</v>
      </c>
      <c r="G183" s="0" t="n">
        <f aca="true">IF(AND($C183&lt;=2,$C183&lt;&gt;0),0,IF($C183=3,OFFSET(G183,-1,0)+1,OFFSET(G183,-1,0)))</f>
        <v>0</v>
      </c>
      <c r="H183" s="0" t="n">
        <f aca="true">IF(AND($C183&lt;=3,$C183&lt;&gt;0),0,IF($C183=4,OFFSET(H183,-1,0)+1,OFFSET(H183,-1,0)))</f>
        <v>0</v>
      </c>
      <c r="I183" s="0" t="e">
        <f aca="true">IF(AND($C183&lt;=4,$C183&lt;&gt;0),0,IF(AND($C183="S",$X183&gt;0),OFFSET(I183,-1,0)+1,OFFSET(I183,-1,0)))</f>
        <v>#VALUE!</v>
      </c>
      <c r="J183" s="0" t="n">
        <f aca="true">IF(OR($C183="S",$C183=0),0,MATCH(0,OFFSET($D183,1,$C183,ROW($C$251)-ROW($C183)),0))</f>
        <v>0</v>
      </c>
      <c r="K183" s="0" t="n">
        <f aca="true">IF(OR($C183="S",$C183=0),0,MATCH(OFFSET($D183,0,$C183)+IF($C183&lt;&gt;1,1,COUNTIF([1]QCI!$A$13:$A$24,[1]ORÇAMENTO!E183)),OFFSET($D183,1,$C183,ROW($C$251)-ROW($C183)),0))</f>
        <v>0</v>
      </c>
      <c r="L183" s="38"/>
      <c r="M183" s="39" t="s">
        <v>7</v>
      </c>
      <c r="N183" s="40" t="str">
        <f aca="false">CHOOSE(1+LOG(1+2*(C183=1)+4*(C183=2)+8*(C183=3)+16*(C183=4)+32*(C183="S"),2),"","Meta","Nível 2","Nível 3","Nível 4","Serviço")</f>
        <v>Serviço</v>
      </c>
      <c r="O183" s="41" t="str">
        <f aca="false">IF(OR($C183=0,$L183=""),"-",CONCATENATE(E183&amp;".",IF(AND($A$5&gt;=2,$C183&gt;=2),F183&amp;".",""),IF(AND($A$5&gt;=3,$C183&gt;=3),G183&amp;".",""),IF(AND($A$5&gt;=4,$C183&gt;=4),H183&amp;".",""),IF($C183="S",I183&amp;".","")))</f>
        <v>-</v>
      </c>
      <c r="P183" s="42" t="s">
        <v>49</v>
      </c>
      <c r="Q183" s="43"/>
      <c r="R183" s="44" t="e">
        <f aca="false">IF($C183="S",REFERENCIA.Descricao,"(digite a descrição aqui)")</f>
        <v>#VALUE!</v>
      </c>
      <c r="S183" s="45" t="e">
        <f aca="false">REFERENCIA.Unidade</f>
        <v>#VALUE!</v>
      </c>
      <c r="T183" s="46" t="n">
        <f aca="true">OFFSET([1]CÁLCULO!H$15,ROW($T183)-ROW(T$15),0)</f>
        <v>0</v>
      </c>
      <c r="U183" s="47"/>
      <c r="V183" s="48" t="s">
        <v>10</v>
      </c>
      <c r="W183" s="46" t="e">
        <f aca="false">IF($C183="S",ROUND(IF(TIPOORCAMENTO="Proposto",ORÇAMENTO.CustoUnitario*(1+#REF!),ORÇAMENTO.PrecoUnitarioLicitado),15-13*#REF!),0)</f>
        <v>#VALUE!</v>
      </c>
      <c r="X183" s="49" t="e">
        <f aca="false">IF($C183="S",VTOTAL1,IF($C183=0,0,ROUND(SomaAgrup,15-13*#REF!)))</f>
        <v>#VALUE!</v>
      </c>
      <c r="Y183" s="0" t="e">
        <f aca="false">IF(AND($C183="S",$X183&gt;0),IF(ISBLANK(#REF!),"RA",LEFT(#REF!,2)),"")</f>
        <v>#VALUE!</v>
      </c>
      <c r="Z183" s="50" t="e">
        <f aca="true">IF($C183="S",IF($Y183="CP",$X183,IF($Y183="RA",(($X183)*[1]QCI!$AA$3),0)),SomaAgrup)</f>
        <v>#VALUE!</v>
      </c>
      <c r="AA183" s="51" t="e">
        <f aca="true">IF($C183="S",IF($Y183="OU",ROUND($X183,2),0),SomaAgrup)</f>
        <v>#VALUE!</v>
      </c>
    </row>
    <row r="184" customFormat="false" ht="15" hidden="true" customHeight="false" outlineLevel="0" collapsed="false">
      <c r="A184" s="0" t="str">
        <f aca="false">CHOOSE(1+LOG(1+2*(ORÇAMENTO.Nivel="Meta")+4*(ORÇAMENTO.Nivel="Nível 2")+8*(ORÇAMENTO.Nivel="Nível 3")+16*(ORÇAMENTO.Nivel="Nível 4")+32*(ORÇAMENTO.Nivel="Serviço"),2),0,1,2,3,4,"S")</f>
        <v>S</v>
      </c>
      <c r="B184" s="0" t="n">
        <f aca="true">IF(OR(C184="s",C184=0),OFFSET(B184,-1,0),C184)</f>
        <v>2</v>
      </c>
      <c r="C184" s="0" t="str">
        <f aca="true">IF(OFFSET(C184,-1,0)="L",1,IF(OFFSET(C184,-1,0)=1,2,IF(OR(A184="s",A184=0),"S",IF(AND(OFFSET(C184,-1,0)=2,A184=4),3,IF(AND(OR(OFFSET(C184,-1,0)="s",OFFSET(C184,-1,0)=0),A184&lt;&gt;"s",A184&gt;OFFSET(B184,-1,0)),OFFSET(B184,-1,0),A184)))))</f>
        <v>S</v>
      </c>
      <c r="D184" s="0" t="n">
        <f aca="false">IF(OR(C184="S",C184=0),0,IF(ISERROR(K184),J184,SMALL(J184:K184,1)))</f>
        <v>0</v>
      </c>
      <c r="E184" s="0" t="n">
        <f aca="true">IF($C184=1,OFFSET(E184,-1,0)+MAX(1,COUNTIF([1]QCI!$A$13:$A$24,OFFSET([1]ORÇAMENTO!E184,-1,0))),OFFSET(E184,-1,0))</f>
        <v>2</v>
      </c>
      <c r="F184" s="0" t="n">
        <f aca="true">IF($C184=1,0,IF($C184=2,OFFSET(F184,-1,0)+1,OFFSET(F184,-1,0)))</f>
        <v>4</v>
      </c>
      <c r="G184" s="0" t="n">
        <f aca="true">IF(AND($C184&lt;=2,$C184&lt;&gt;0),0,IF($C184=3,OFFSET(G184,-1,0)+1,OFFSET(G184,-1,0)))</f>
        <v>0</v>
      </c>
      <c r="H184" s="0" t="n">
        <f aca="true">IF(AND($C184&lt;=3,$C184&lt;&gt;0),0,IF($C184=4,OFFSET(H184,-1,0)+1,OFFSET(H184,-1,0)))</f>
        <v>0</v>
      </c>
      <c r="I184" s="0" t="e">
        <f aca="true">IF(AND($C184&lt;=4,$C184&lt;&gt;0),0,IF(AND($C184="S",$X184&gt;0),OFFSET(I184,-1,0)+1,OFFSET(I184,-1,0)))</f>
        <v>#VALUE!</v>
      </c>
      <c r="J184" s="0" t="n">
        <f aca="true">IF(OR($C184="S",$C184=0),0,MATCH(0,OFFSET($D184,1,$C184,ROW($C$251)-ROW($C184)),0))</f>
        <v>0</v>
      </c>
      <c r="K184" s="0" t="n">
        <f aca="true">IF(OR($C184="S",$C184=0),0,MATCH(OFFSET($D184,0,$C184)+IF($C184&lt;&gt;1,1,COUNTIF([1]QCI!$A$13:$A$24,[1]ORÇAMENTO!E184)),OFFSET($D184,1,$C184,ROW($C$251)-ROW($C184)),0))</f>
        <v>0</v>
      </c>
      <c r="L184" s="38"/>
      <c r="M184" s="39" t="s">
        <v>7</v>
      </c>
      <c r="N184" s="40" t="str">
        <f aca="false">CHOOSE(1+LOG(1+2*(C184=1)+4*(C184=2)+8*(C184=3)+16*(C184=4)+32*(C184="S"),2),"","Meta","Nível 2","Nível 3","Nível 4","Serviço")</f>
        <v>Serviço</v>
      </c>
      <c r="O184" s="41" t="str">
        <f aca="false">IF(OR($C184=0,$L184=""),"-",CONCATENATE(E184&amp;".",IF(AND($A$5&gt;=2,$C184&gt;=2),F184&amp;".",""),IF(AND($A$5&gt;=3,$C184&gt;=3),G184&amp;".",""),IF(AND($A$5&gt;=4,$C184&gt;=4),H184&amp;".",""),IF($C184="S",I184&amp;".","")))</f>
        <v>-</v>
      </c>
      <c r="P184" s="42" t="s">
        <v>49</v>
      </c>
      <c r="Q184" s="43"/>
      <c r="R184" s="44" t="e">
        <f aca="false">IF($C184="S",REFERENCIA.Descricao,"(digite a descrição aqui)")</f>
        <v>#VALUE!</v>
      </c>
      <c r="S184" s="45" t="e">
        <f aca="false">REFERENCIA.Unidade</f>
        <v>#VALUE!</v>
      </c>
      <c r="T184" s="46" t="n">
        <f aca="true">OFFSET([1]CÁLCULO!H$15,ROW($T184)-ROW(T$15),0)</f>
        <v>0</v>
      </c>
      <c r="U184" s="47"/>
      <c r="V184" s="48" t="s">
        <v>10</v>
      </c>
      <c r="W184" s="46" t="e">
        <f aca="false">IF($C184="S",ROUND(IF(TIPOORCAMENTO="Proposto",ORÇAMENTO.CustoUnitario*(1+#REF!),ORÇAMENTO.PrecoUnitarioLicitado),15-13*#REF!),0)</f>
        <v>#VALUE!</v>
      </c>
      <c r="X184" s="49" t="e">
        <f aca="false">IF($C184="S",VTOTAL1,IF($C184=0,0,ROUND(SomaAgrup,15-13*#REF!)))</f>
        <v>#VALUE!</v>
      </c>
      <c r="Y184" s="0" t="e">
        <f aca="false">IF(AND($C184="S",$X184&gt;0),IF(ISBLANK(#REF!),"RA",LEFT(#REF!,2)),"")</f>
        <v>#VALUE!</v>
      </c>
      <c r="Z184" s="50" t="e">
        <f aca="true">IF($C184="S",IF($Y184="CP",$X184,IF($Y184="RA",(($X184)*[1]QCI!$AA$3),0)),SomaAgrup)</f>
        <v>#VALUE!</v>
      </c>
      <c r="AA184" s="51" t="e">
        <f aca="true">IF($C184="S",IF($Y184="OU",ROUND($X184,2),0),SomaAgrup)</f>
        <v>#VALUE!</v>
      </c>
    </row>
    <row r="185" customFormat="false" ht="15" hidden="true" customHeight="false" outlineLevel="0" collapsed="false">
      <c r="A185" s="0" t="str">
        <f aca="false">CHOOSE(1+LOG(1+2*(ORÇAMENTO.Nivel="Meta")+4*(ORÇAMENTO.Nivel="Nível 2")+8*(ORÇAMENTO.Nivel="Nível 3")+16*(ORÇAMENTO.Nivel="Nível 4")+32*(ORÇAMENTO.Nivel="Serviço"),2),0,1,2,3,4,"S")</f>
        <v>S</v>
      </c>
      <c r="B185" s="0" t="n">
        <f aca="true">IF(OR(C185="s",C185=0),OFFSET(B185,-1,0),C185)</f>
        <v>2</v>
      </c>
      <c r="C185" s="0" t="str">
        <f aca="true">IF(OFFSET(C185,-1,0)="L",1,IF(OFFSET(C185,-1,0)=1,2,IF(OR(A185="s",A185=0),"S",IF(AND(OFFSET(C185,-1,0)=2,A185=4),3,IF(AND(OR(OFFSET(C185,-1,0)="s",OFFSET(C185,-1,0)=0),A185&lt;&gt;"s",A185&gt;OFFSET(B185,-1,0)),OFFSET(B185,-1,0),A185)))))</f>
        <v>S</v>
      </c>
      <c r="D185" s="0" t="n">
        <f aca="false">IF(OR(C185="S",C185=0),0,IF(ISERROR(K185),J185,SMALL(J185:K185,1)))</f>
        <v>0</v>
      </c>
      <c r="E185" s="0" t="n">
        <f aca="true">IF($C185=1,OFFSET(E185,-1,0)+MAX(1,COUNTIF([1]QCI!$A$13:$A$24,OFFSET([1]ORÇAMENTO!E185,-1,0))),OFFSET(E185,-1,0))</f>
        <v>2</v>
      </c>
      <c r="F185" s="0" t="n">
        <f aca="true">IF($C185=1,0,IF($C185=2,OFFSET(F185,-1,0)+1,OFFSET(F185,-1,0)))</f>
        <v>4</v>
      </c>
      <c r="G185" s="0" t="n">
        <f aca="true">IF(AND($C185&lt;=2,$C185&lt;&gt;0),0,IF($C185=3,OFFSET(G185,-1,0)+1,OFFSET(G185,-1,0)))</f>
        <v>0</v>
      </c>
      <c r="H185" s="0" t="n">
        <f aca="true">IF(AND($C185&lt;=3,$C185&lt;&gt;0),0,IF($C185=4,OFFSET(H185,-1,0)+1,OFFSET(H185,-1,0)))</f>
        <v>0</v>
      </c>
      <c r="I185" s="0" t="e">
        <f aca="true">IF(AND($C185&lt;=4,$C185&lt;&gt;0),0,IF(AND($C185="S",$X185&gt;0),OFFSET(I185,-1,0)+1,OFFSET(I185,-1,0)))</f>
        <v>#VALUE!</v>
      </c>
      <c r="J185" s="0" t="n">
        <f aca="true">IF(OR($C185="S",$C185=0),0,MATCH(0,OFFSET($D185,1,$C185,ROW($C$251)-ROW($C185)),0))</f>
        <v>0</v>
      </c>
      <c r="K185" s="0" t="n">
        <f aca="true">IF(OR($C185="S",$C185=0),0,MATCH(OFFSET($D185,0,$C185)+IF($C185&lt;&gt;1,1,COUNTIF([1]QCI!$A$13:$A$24,[1]ORÇAMENTO!E185)),OFFSET($D185,1,$C185,ROW($C$251)-ROW($C185)),0))</f>
        <v>0</v>
      </c>
      <c r="L185" s="38"/>
      <c r="M185" s="39" t="s">
        <v>7</v>
      </c>
      <c r="N185" s="40" t="str">
        <f aca="false">CHOOSE(1+LOG(1+2*(C185=1)+4*(C185=2)+8*(C185=3)+16*(C185=4)+32*(C185="S"),2),"","Meta","Nível 2","Nível 3","Nível 4","Serviço")</f>
        <v>Serviço</v>
      </c>
      <c r="O185" s="41" t="str">
        <f aca="false">IF(OR($C185=0,$L185=""),"-",CONCATENATE(E185&amp;".",IF(AND($A$5&gt;=2,$C185&gt;=2),F185&amp;".",""),IF(AND($A$5&gt;=3,$C185&gt;=3),G185&amp;".",""),IF(AND($A$5&gt;=4,$C185&gt;=4),H185&amp;".",""),IF($C185="S",I185&amp;".","")))</f>
        <v>-</v>
      </c>
      <c r="P185" s="42" t="s">
        <v>49</v>
      </c>
      <c r="Q185" s="43"/>
      <c r="R185" s="44" t="e">
        <f aca="false">IF($C185="S",REFERENCIA.Descricao,"(digite a descrição aqui)")</f>
        <v>#VALUE!</v>
      </c>
      <c r="S185" s="45" t="e">
        <f aca="false">REFERENCIA.Unidade</f>
        <v>#VALUE!</v>
      </c>
      <c r="T185" s="46" t="n">
        <f aca="true">OFFSET([1]CÁLCULO!H$15,ROW($T185)-ROW(T$15),0)</f>
        <v>0</v>
      </c>
      <c r="U185" s="47"/>
      <c r="V185" s="48" t="s">
        <v>10</v>
      </c>
      <c r="W185" s="46" t="e">
        <f aca="false">IF($C185="S",ROUND(IF(TIPOORCAMENTO="Proposto",ORÇAMENTO.CustoUnitario*(1+#REF!),ORÇAMENTO.PrecoUnitarioLicitado),15-13*#REF!),0)</f>
        <v>#VALUE!</v>
      </c>
      <c r="X185" s="49" t="e">
        <f aca="false">IF($C185="S",VTOTAL1,IF($C185=0,0,ROUND(SomaAgrup,15-13*#REF!)))</f>
        <v>#VALUE!</v>
      </c>
      <c r="Y185" s="0" t="e">
        <f aca="false">IF(AND($C185="S",$X185&gt;0),IF(ISBLANK(#REF!),"RA",LEFT(#REF!,2)),"")</f>
        <v>#VALUE!</v>
      </c>
      <c r="Z185" s="50" t="e">
        <f aca="true">IF($C185="S",IF($Y185="CP",$X185,IF($Y185="RA",(($X185)*[1]QCI!$AA$3),0)),SomaAgrup)</f>
        <v>#VALUE!</v>
      </c>
      <c r="AA185" s="51" t="e">
        <f aca="true">IF($C185="S",IF($Y185="OU",ROUND($X185,2),0),SomaAgrup)</f>
        <v>#VALUE!</v>
      </c>
    </row>
    <row r="186" customFormat="false" ht="15" hidden="true" customHeight="false" outlineLevel="0" collapsed="false">
      <c r="A186" s="0" t="str">
        <f aca="false">CHOOSE(1+LOG(1+2*(ORÇAMENTO.Nivel="Meta")+4*(ORÇAMENTO.Nivel="Nível 2")+8*(ORÇAMENTO.Nivel="Nível 3")+16*(ORÇAMENTO.Nivel="Nível 4")+32*(ORÇAMENTO.Nivel="Serviço"),2),0,1,2,3,4,"S")</f>
        <v>S</v>
      </c>
      <c r="B186" s="0" t="n">
        <f aca="true">IF(OR(C186="s",C186=0),OFFSET(B186,-1,0),C186)</f>
        <v>2</v>
      </c>
      <c r="C186" s="0" t="str">
        <f aca="true">IF(OFFSET(C186,-1,0)="L",1,IF(OFFSET(C186,-1,0)=1,2,IF(OR(A186="s",A186=0),"S",IF(AND(OFFSET(C186,-1,0)=2,A186=4),3,IF(AND(OR(OFFSET(C186,-1,0)="s",OFFSET(C186,-1,0)=0),A186&lt;&gt;"s",A186&gt;OFFSET(B186,-1,0)),OFFSET(B186,-1,0),A186)))))</f>
        <v>S</v>
      </c>
      <c r="D186" s="0" t="n">
        <f aca="false">IF(OR(C186="S",C186=0),0,IF(ISERROR(K186),J186,SMALL(J186:K186,1)))</f>
        <v>0</v>
      </c>
      <c r="E186" s="0" t="n">
        <f aca="true">IF($C186=1,OFFSET(E186,-1,0)+MAX(1,COUNTIF([1]QCI!$A$13:$A$24,OFFSET([1]ORÇAMENTO!E186,-1,0))),OFFSET(E186,-1,0))</f>
        <v>2</v>
      </c>
      <c r="F186" s="0" t="n">
        <f aca="true">IF($C186=1,0,IF($C186=2,OFFSET(F186,-1,0)+1,OFFSET(F186,-1,0)))</f>
        <v>4</v>
      </c>
      <c r="G186" s="0" t="n">
        <f aca="true">IF(AND($C186&lt;=2,$C186&lt;&gt;0),0,IF($C186=3,OFFSET(G186,-1,0)+1,OFFSET(G186,-1,0)))</f>
        <v>0</v>
      </c>
      <c r="H186" s="0" t="n">
        <f aca="true">IF(AND($C186&lt;=3,$C186&lt;&gt;0),0,IF($C186=4,OFFSET(H186,-1,0)+1,OFFSET(H186,-1,0)))</f>
        <v>0</v>
      </c>
      <c r="I186" s="0" t="e">
        <f aca="true">IF(AND($C186&lt;=4,$C186&lt;&gt;0),0,IF(AND($C186="S",$X186&gt;0),OFFSET(I186,-1,0)+1,OFFSET(I186,-1,0)))</f>
        <v>#VALUE!</v>
      </c>
      <c r="J186" s="0" t="n">
        <f aca="true">IF(OR($C186="S",$C186=0),0,MATCH(0,OFFSET($D186,1,$C186,ROW($C$251)-ROW($C186)),0))</f>
        <v>0</v>
      </c>
      <c r="K186" s="0" t="n">
        <f aca="true">IF(OR($C186="S",$C186=0),0,MATCH(OFFSET($D186,0,$C186)+IF($C186&lt;&gt;1,1,COUNTIF([1]QCI!$A$13:$A$24,[1]ORÇAMENTO!E186)),OFFSET($D186,1,$C186,ROW($C$251)-ROW($C186)),0))</f>
        <v>0</v>
      </c>
      <c r="L186" s="38"/>
      <c r="M186" s="39" t="s">
        <v>7</v>
      </c>
      <c r="N186" s="40" t="str">
        <f aca="false">CHOOSE(1+LOG(1+2*(C186=1)+4*(C186=2)+8*(C186=3)+16*(C186=4)+32*(C186="S"),2),"","Meta","Nível 2","Nível 3","Nível 4","Serviço")</f>
        <v>Serviço</v>
      </c>
      <c r="O186" s="41" t="str">
        <f aca="false">IF(OR($C186=0,$L186=""),"-",CONCATENATE(E186&amp;".",IF(AND($A$5&gt;=2,$C186&gt;=2),F186&amp;".",""),IF(AND($A$5&gt;=3,$C186&gt;=3),G186&amp;".",""),IF(AND($A$5&gt;=4,$C186&gt;=4),H186&amp;".",""),IF($C186="S",I186&amp;".","")))</f>
        <v>-</v>
      </c>
      <c r="P186" s="42" t="s">
        <v>49</v>
      </c>
      <c r="Q186" s="43"/>
      <c r="R186" s="44" t="e">
        <f aca="false">IF($C186="S",REFERENCIA.Descricao,"(digite a descrição aqui)")</f>
        <v>#VALUE!</v>
      </c>
      <c r="S186" s="45" t="e">
        <f aca="false">REFERENCIA.Unidade</f>
        <v>#VALUE!</v>
      </c>
      <c r="T186" s="46" t="n">
        <f aca="true">OFFSET([1]CÁLCULO!H$15,ROW($T186)-ROW(T$15),0)</f>
        <v>0</v>
      </c>
      <c r="U186" s="47"/>
      <c r="V186" s="48" t="s">
        <v>10</v>
      </c>
      <c r="W186" s="46" t="e">
        <f aca="false">IF($C186="S",ROUND(IF(TIPOORCAMENTO="Proposto",ORÇAMENTO.CustoUnitario*(1+#REF!),ORÇAMENTO.PrecoUnitarioLicitado),15-13*#REF!),0)</f>
        <v>#VALUE!</v>
      </c>
      <c r="X186" s="49" t="e">
        <f aca="false">IF($C186="S",VTOTAL1,IF($C186=0,0,ROUND(SomaAgrup,15-13*#REF!)))</f>
        <v>#VALUE!</v>
      </c>
      <c r="Y186" s="0" t="e">
        <f aca="false">IF(AND($C186="S",$X186&gt;0),IF(ISBLANK(#REF!),"RA",LEFT(#REF!,2)),"")</f>
        <v>#VALUE!</v>
      </c>
      <c r="Z186" s="50" t="e">
        <f aca="true">IF($C186="S",IF($Y186="CP",$X186,IF($Y186="RA",(($X186)*[1]QCI!$AA$3),0)),SomaAgrup)</f>
        <v>#VALUE!</v>
      </c>
      <c r="AA186" s="51" t="e">
        <f aca="true">IF($C186="S",IF($Y186="OU",ROUND($X186,2),0),SomaAgrup)</f>
        <v>#VALUE!</v>
      </c>
    </row>
    <row r="187" customFormat="false" ht="15" hidden="true" customHeight="false" outlineLevel="0" collapsed="false">
      <c r="A187" s="0" t="str">
        <f aca="false">CHOOSE(1+LOG(1+2*(ORÇAMENTO.Nivel="Meta")+4*(ORÇAMENTO.Nivel="Nível 2")+8*(ORÇAMENTO.Nivel="Nível 3")+16*(ORÇAMENTO.Nivel="Nível 4")+32*(ORÇAMENTO.Nivel="Serviço"),2),0,1,2,3,4,"S")</f>
        <v>S</v>
      </c>
      <c r="B187" s="0" t="n">
        <f aca="true">IF(OR(C187="s",C187=0),OFFSET(B187,-1,0),C187)</f>
        <v>2</v>
      </c>
      <c r="C187" s="0" t="str">
        <f aca="true">IF(OFFSET(C187,-1,0)="L",1,IF(OFFSET(C187,-1,0)=1,2,IF(OR(A187="s",A187=0),"S",IF(AND(OFFSET(C187,-1,0)=2,A187=4),3,IF(AND(OR(OFFSET(C187,-1,0)="s",OFFSET(C187,-1,0)=0),A187&lt;&gt;"s",A187&gt;OFFSET(B187,-1,0)),OFFSET(B187,-1,0),A187)))))</f>
        <v>S</v>
      </c>
      <c r="D187" s="0" t="n">
        <f aca="false">IF(OR(C187="S",C187=0),0,IF(ISERROR(K187),J187,SMALL(J187:K187,1)))</f>
        <v>0</v>
      </c>
      <c r="E187" s="0" t="n">
        <f aca="true">IF($C187=1,OFFSET(E187,-1,0)+MAX(1,COUNTIF([1]QCI!$A$13:$A$24,OFFSET([1]ORÇAMENTO!E187,-1,0))),OFFSET(E187,-1,0))</f>
        <v>2</v>
      </c>
      <c r="F187" s="0" t="n">
        <f aca="true">IF($C187=1,0,IF($C187=2,OFFSET(F187,-1,0)+1,OFFSET(F187,-1,0)))</f>
        <v>4</v>
      </c>
      <c r="G187" s="0" t="n">
        <f aca="true">IF(AND($C187&lt;=2,$C187&lt;&gt;0),0,IF($C187=3,OFFSET(G187,-1,0)+1,OFFSET(G187,-1,0)))</f>
        <v>0</v>
      </c>
      <c r="H187" s="0" t="n">
        <f aca="true">IF(AND($C187&lt;=3,$C187&lt;&gt;0),0,IF($C187=4,OFFSET(H187,-1,0)+1,OFFSET(H187,-1,0)))</f>
        <v>0</v>
      </c>
      <c r="I187" s="0" t="e">
        <f aca="true">IF(AND($C187&lt;=4,$C187&lt;&gt;0),0,IF(AND($C187="S",$X187&gt;0),OFFSET(I187,-1,0)+1,OFFSET(I187,-1,0)))</f>
        <v>#VALUE!</v>
      </c>
      <c r="J187" s="0" t="n">
        <f aca="true">IF(OR($C187="S",$C187=0),0,MATCH(0,OFFSET($D187,1,$C187,ROW($C$251)-ROW($C187)),0))</f>
        <v>0</v>
      </c>
      <c r="K187" s="0" t="n">
        <f aca="true">IF(OR($C187="S",$C187=0),0,MATCH(OFFSET($D187,0,$C187)+IF($C187&lt;&gt;1,1,COUNTIF([1]QCI!$A$13:$A$24,[1]ORÇAMENTO!E187)),OFFSET($D187,1,$C187,ROW($C$251)-ROW($C187)),0))</f>
        <v>0</v>
      </c>
      <c r="L187" s="38"/>
      <c r="M187" s="39" t="s">
        <v>7</v>
      </c>
      <c r="N187" s="40" t="str">
        <f aca="false">CHOOSE(1+LOG(1+2*(C187=1)+4*(C187=2)+8*(C187=3)+16*(C187=4)+32*(C187="S"),2),"","Meta","Nível 2","Nível 3","Nível 4","Serviço")</f>
        <v>Serviço</v>
      </c>
      <c r="O187" s="41" t="str">
        <f aca="false">IF(OR($C187=0,$L187=""),"-",CONCATENATE(E187&amp;".",IF(AND($A$5&gt;=2,$C187&gt;=2),F187&amp;".",""),IF(AND($A$5&gt;=3,$C187&gt;=3),G187&amp;".",""),IF(AND($A$5&gt;=4,$C187&gt;=4),H187&amp;".",""),IF($C187="S",I187&amp;".","")))</f>
        <v>-</v>
      </c>
      <c r="P187" s="42" t="s">
        <v>49</v>
      </c>
      <c r="Q187" s="43"/>
      <c r="R187" s="44" t="e">
        <f aca="false">IF($C187="S",REFERENCIA.Descricao,"(digite a descrição aqui)")</f>
        <v>#VALUE!</v>
      </c>
      <c r="S187" s="45" t="e">
        <f aca="false">REFERENCIA.Unidade</f>
        <v>#VALUE!</v>
      </c>
      <c r="T187" s="46" t="n">
        <f aca="true">OFFSET([1]CÁLCULO!H$15,ROW($T187)-ROW(T$15),0)</f>
        <v>0</v>
      </c>
      <c r="U187" s="47"/>
      <c r="V187" s="48" t="s">
        <v>10</v>
      </c>
      <c r="W187" s="46" t="e">
        <f aca="false">IF($C187="S",ROUND(IF(TIPOORCAMENTO="Proposto",ORÇAMENTO.CustoUnitario*(1+#REF!),ORÇAMENTO.PrecoUnitarioLicitado),15-13*#REF!),0)</f>
        <v>#VALUE!</v>
      </c>
      <c r="X187" s="49" t="e">
        <f aca="false">IF($C187="S",VTOTAL1,IF($C187=0,0,ROUND(SomaAgrup,15-13*#REF!)))</f>
        <v>#VALUE!</v>
      </c>
      <c r="Y187" s="0" t="e">
        <f aca="false">IF(AND($C187="S",$X187&gt;0),IF(ISBLANK(#REF!),"RA",LEFT(#REF!,2)),"")</f>
        <v>#VALUE!</v>
      </c>
      <c r="Z187" s="50" t="e">
        <f aca="true">IF($C187="S",IF($Y187="CP",$X187,IF($Y187="RA",(($X187)*[1]QCI!$AA$3),0)),SomaAgrup)</f>
        <v>#VALUE!</v>
      </c>
      <c r="AA187" s="51" t="e">
        <f aca="true">IF($C187="S",IF($Y187="OU",ROUND($X187,2),0),SomaAgrup)</f>
        <v>#VALUE!</v>
      </c>
    </row>
    <row r="188" customFormat="false" ht="15" hidden="true" customHeight="false" outlineLevel="0" collapsed="false">
      <c r="A188" s="0" t="str">
        <f aca="false">CHOOSE(1+LOG(1+2*(ORÇAMENTO.Nivel="Meta")+4*(ORÇAMENTO.Nivel="Nível 2")+8*(ORÇAMENTO.Nivel="Nível 3")+16*(ORÇAMENTO.Nivel="Nível 4")+32*(ORÇAMENTO.Nivel="Serviço"),2),0,1,2,3,4,"S")</f>
        <v>S</v>
      </c>
      <c r="B188" s="0" t="n">
        <f aca="true">IF(OR(C188="s",C188=0),OFFSET(B188,-1,0),C188)</f>
        <v>2</v>
      </c>
      <c r="C188" s="0" t="str">
        <f aca="true">IF(OFFSET(C188,-1,0)="L",1,IF(OFFSET(C188,-1,0)=1,2,IF(OR(A188="s",A188=0),"S",IF(AND(OFFSET(C188,-1,0)=2,A188=4),3,IF(AND(OR(OFFSET(C188,-1,0)="s",OFFSET(C188,-1,0)=0),A188&lt;&gt;"s",A188&gt;OFFSET(B188,-1,0)),OFFSET(B188,-1,0),A188)))))</f>
        <v>S</v>
      </c>
      <c r="D188" s="0" t="n">
        <f aca="false">IF(OR(C188="S",C188=0),0,IF(ISERROR(K188),J188,SMALL(J188:K188,1)))</f>
        <v>0</v>
      </c>
      <c r="E188" s="0" t="n">
        <f aca="true">IF($C188=1,OFFSET(E188,-1,0)+MAX(1,COUNTIF([1]QCI!$A$13:$A$24,OFFSET([1]ORÇAMENTO!E188,-1,0))),OFFSET(E188,-1,0))</f>
        <v>2</v>
      </c>
      <c r="F188" s="0" t="n">
        <f aca="true">IF($C188=1,0,IF($C188=2,OFFSET(F188,-1,0)+1,OFFSET(F188,-1,0)))</f>
        <v>4</v>
      </c>
      <c r="G188" s="0" t="n">
        <f aca="true">IF(AND($C188&lt;=2,$C188&lt;&gt;0),0,IF($C188=3,OFFSET(G188,-1,0)+1,OFFSET(G188,-1,0)))</f>
        <v>0</v>
      </c>
      <c r="H188" s="0" t="n">
        <f aca="true">IF(AND($C188&lt;=3,$C188&lt;&gt;0),0,IF($C188=4,OFFSET(H188,-1,0)+1,OFFSET(H188,-1,0)))</f>
        <v>0</v>
      </c>
      <c r="I188" s="0" t="e">
        <f aca="true">IF(AND($C188&lt;=4,$C188&lt;&gt;0),0,IF(AND($C188="S",$X188&gt;0),OFFSET(I188,-1,0)+1,OFFSET(I188,-1,0)))</f>
        <v>#VALUE!</v>
      </c>
      <c r="J188" s="0" t="n">
        <f aca="true">IF(OR($C188="S",$C188=0),0,MATCH(0,OFFSET($D188,1,$C188,ROW($C$251)-ROW($C188)),0))</f>
        <v>0</v>
      </c>
      <c r="K188" s="0" t="n">
        <f aca="true">IF(OR($C188="S",$C188=0),0,MATCH(OFFSET($D188,0,$C188)+IF($C188&lt;&gt;1,1,COUNTIF([1]QCI!$A$13:$A$24,[1]ORÇAMENTO!E188)),OFFSET($D188,1,$C188,ROW($C$251)-ROW($C188)),0))</f>
        <v>0</v>
      </c>
      <c r="L188" s="38"/>
      <c r="M188" s="39" t="s">
        <v>7</v>
      </c>
      <c r="N188" s="40" t="str">
        <f aca="false">CHOOSE(1+LOG(1+2*(C188=1)+4*(C188=2)+8*(C188=3)+16*(C188=4)+32*(C188="S"),2),"","Meta","Nível 2","Nível 3","Nível 4","Serviço")</f>
        <v>Serviço</v>
      </c>
      <c r="O188" s="41" t="str">
        <f aca="false">IF(OR($C188=0,$L188=""),"-",CONCATENATE(E188&amp;".",IF(AND($A$5&gt;=2,$C188&gt;=2),F188&amp;".",""),IF(AND($A$5&gt;=3,$C188&gt;=3),G188&amp;".",""),IF(AND($A$5&gt;=4,$C188&gt;=4),H188&amp;".",""),IF($C188="S",I188&amp;".","")))</f>
        <v>-</v>
      </c>
      <c r="P188" s="42" t="s">
        <v>49</v>
      </c>
      <c r="Q188" s="43"/>
      <c r="R188" s="44" t="e">
        <f aca="false">IF($C188="S",REFERENCIA.Descricao,"(digite a descrição aqui)")</f>
        <v>#VALUE!</v>
      </c>
      <c r="S188" s="45" t="e">
        <f aca="false">REFERENCIA.Unidade</f>
        <v>#VALUE!</v>
      </c>
      <c r="T188" s="46" t="n">
        <f aca="true">OFFSET([1]CÁLCULO!H$15,ROW($T188)-ROW(T$15),0)</f>
        <v>0</v>
      </c>
      <c r="U188" s="47"/>
      <c r="V188" s="48" t="s">
        <v>10</v>
      </c>
      <c r="W188" s="46" t="e">
        <f aca="false">IF($C188="S",ROUND(IF(TIPOORCAMENTO="Proposto",ORÇAMENTO.CustoUnitario*(1+#REF!),ORÇAMENTO.PrecoUnitarioLicitado),15-13*#REF!),0)</f>
        <v>#VALUE!</v>
      </c>
      <c r="X188" s="49" t="e">
        <f aca="false">IF($C188="S",VTOTAL1,IF($C188=0,0,ROUND(SomaAgrup,15-13*#REF!)))</f>
        <v>#VALUE!</v>
      </c>
      <c r="Y188" s="0" t="e">
        <f aca="false">IF(AND($C188="S",$X188&gt;0),IF(ISBLANK(#REF!),"RA",LEFT(#REF!,2)),"")</f>
        <v>#VALUE!</v>
      </c>
      <c r="Z188" s="50" t="e">
        <f aca="true">IF($C188="S",IF($Y188="CP",$X188,IF($Y188="RA",(($X188)*[1]QCI!$AA$3),0)),SomaAgrup)</f>
        <v>#VALUE!</v>
      </c>
      <c r="AA188" s="51" t="e">
        <f aca="true">IF($C188="S",IF($Y188="OU",ROUND($X188,2),0),SomaAgrup)</f>
        <v>#VALUE!</v>
      </c>
    </row>
    <row r="189" customFormat="false" ht="15" hidden="true" customHeight="false" outlineLevel="0" collapsed="false">
      <c r="A189" s="0" t="str">
        <f aca="false">CHOOSE(1+LOG(1+2*(ORÇAMENTO.Nivel="Meta")+4*(ORÇAMENTO.Nivel="Nível 2")+8*(ORÇAMENTO.Nivel="Nível 3")+16*(ORÇAMENTO.Nivel="Nível 4")+32*(ORÇAMENTO.Nivel="Serviço"),2),0,1,2,3,4,"S")</f>
        <v>S</v>
      </c>
      <c r="B189" s="0" t="n">
        <f aca="true">IF(OR(C189="s",C189=0),OFFSET(B189,-1,0),C189)</f>
        <v>2</v>
      </c>
      <c r="C189" s="0" t="str">
        <f aca="true">IF(OFFSET(C189,-1,0)="L",1,IF(OFFSET(C189,-1,0)=1,2,IF(OR(A189="s",A189=0),"S",IF(AND(OFFSET(C189,-1,0)=2,A189=4),3,IF(AND(OR(OFFSET(C189,-1,0)="s",OFFSET(C189,-1,0)=0),A189&lt;&gt;"s",A189&gt;OFFSET(B189,-1,0)),OFFSET(B189,-1,0),A189)))))</f>
        <v>S</v>
      </c>
      <c r="D189" s="0" t="n">
        <f aca="false">IF(OR(C189="S",C189=0),0,IF(ISERROR(K189),J189,SMALL(J189:K189,1)))</f>
        <v>0</v>
      </c>
      <c r="E189" s="0" t="n">
        <f aca="true">IF($C189=1,OFFSET(E189,-1,0)+MAX(1,COUNTIF([1]QCI!$A$13:$A$24,OFFSET([1]ORÇAMENTO!E189,-1,0))),OFFSET(E189,-1,0))</f>
        <v>2</v>
      </c>
      <c r="F189" s="0" t="n">
        <f aca="true">IF($C189=1,0,IF($C189=2,OFFSET(F189,-1,0)+1,OFFSET(F189,-1,0)))</f>
        <v>4</v>
      </c>
      <c r="G189" s="0" t="n">
        <f aca="true">IF(AND($C189&lt;=2,$C189&lt;&gt;0),0,IF($C189=3,OFFSET(G189,-1,0)+1,OFFSET(G189,-1,0)))</f>
        <v>0</v>
      </c>
      <c r="H189" s="0" t="n">
        <f aca="true">IF(AND($C189&lt;=3,$C189&lt;&gt;0),0,IF($C189=4,OFFSET(H189,-1,0)+1,OFFSET(H189,-1,0)))</f>
        <v>0</v>
      </c>
      <c r="I189" s="0" t="e">
        <f aca="true">IF(AND($C189&lt;=4,$C189&lt;&gt;0),0,IF(AND($C189="S",$X189&gt;0),OFFSET(I189,-1,0)+1,OFFSET(I189,-1,0)))</f>
        <v>#VALUE!</v>
      </c>
      <c r="J189" s="0" t="n">
        <f aca="true">IF(OR($C189="S",$C189=0),0,MATCH(0,OFFSET($D189,1,$C189,ROW($C$251)-ROW($C189)),0))</f>
        <v>0</v>
      </c>
      <c r="K189" s="0" t="n">
        <f aca="true">IF(OR($C189="S",$C189=0),0,MATCH(OFFSET($D189,0,$C189)+IF($C189&lt;&gt;1,1,COUNTIF([1]QCI!$A$13:$A$24,[1]ORÇAMENTO!E189)),OFFSET($D189,1,$C189,ROW($C$251)-ROW($C189)),0))</f>
        <v>0</v>
      </c>
      <c r="L189" s="38"/>
      <c r="M189" s="39" t="s">
        <v>7</v>
      </c>
      <c r="N189" s="40" t="str">
        <f aca="false">CHOOSE(1+LOG(1+2*(C189=1)+4*(C189=2)+8*(C189=3)+16*(C189=4)+32*(C189="S"),2),"","Meta","Nível 2","Nível 3","Nível 4","Serviço")</f>
        <v>Serviço</v>
      </c>
      <c r="O189" s="41" t="str">
        <f aca="false">IF(OR($C189=0,$L189=""),"-",CONCATENATE(E189&amp;".",IF(AND($A$5&gt;=2,$C189&gt;=2),F189&amp;".",""),IF(AND($A$5&gt;=3,$C189&gt;=3),G189&amp;".",""),IF(AND($A$5&gt;=4,$C189&gt;=4),H189&amp;".",""),IF($C189="S",I189&amp;".","")))</f>
        <v>-</v>
      </c>
      <c r="P189" s="42" t="s">
        <v>49</v>
      </c>
      <c r="Q189" s="43"/>
      <c r="R189" s="44" t="e">
        <f aca="false">IF($C189="S",REFERENCIA.Descricao,"(digite a descrição aqui)")</f>
        <v>#VALUE!</v>
      </c>
      <c r="S189" s="45" t="e">
        <f aca="false">REFERENCIA.Unidade</f>
        <v>#VALUE!</v>
      </c>
      <c r="T189" s="46" t="n">
        <f aca="true">OFFSET([1]CÁLCULO!H$15,ROW($T189)-ROW(T$15),0)</f>
        <v>0</v>
      </c>
      <c r="U189" s="47"/>
      <c r="V189" s="48" t="s">
        <v>10</v>
      </c>
      <c r="W189" s="46" t="e">
        <f aca="false">IF($C189="S",ROUND(IF(TIPOORCAMENTO="Proposto",ORÇAMENTO.CustoUnitario*(1+#REF!),ORÇAMENTO.PrecoUnitarioLicitado),15-13*#REF!),0)</f>
        <v>#VALUE!</v>
      </c>
      <c r="X189" s="49" t="e">
        <f aca="false">IF($C189="S",VTOTAL1,IF($C189=0,0,ROUND(SomaAgrup,15-13*#REF!)))</f>
        <v>#VALUE!</v>
      </c>
      <c r="Y189" s="0" t="e">
        <f aca="false">IF(AND($C189="S",$X189&gt;0),IF(ISBLANK(#REF!),"RA",LEFT(#REF!,2)),"")</f>
        <v>#VALUE!</v>
      </c>
      <c r="Z189" s="50" t="e">
        <f aca="true">IF($C189="S",IF($Y189="CP",$X189,IF($Y189="RA",(($X189)*[1]QCI!$AA$3),0)),SomaAgrup)</f>
        <v>#VALUE!</v>
      </c>
      <c r="AA189" s="51" t="e">
        <f aca="true">IF($C189="S",IF($Y189="OU",ROUND($X189,2),0),SomaAgrup)</f>
        <v>#VALUE!</v>
      </c>
    </row>
    <row r="190" customFormat="false" ht="15" hidden="true" customHeight="false" outlineLevel="0" collapsed="false">
      <c r="A190" s="0" t="str">
        <f aca="false">CHOOSE(1+LOG(1+2*(ORÇAMENTO.Nivel="Meta")+4*(ORÇAMENTO.Nivel="Nível 2")+8*(ORÇAMENTO.Nivel="Nível 3")+16*(ORÇAMENTO.Nivel="Nível 4")+32*(ORÇAMENTO.Nivel="Serviço"),2),0,1,2,3,4,"S")</f>
        <v>S</v>
      </c>
      <c r="B190" s="0" t="n">
        <f aca="true">IF(OR(C190="s",C190=0),OFFSET(B190,-1,0),C190)</f>
        <v>2</v>
      </c>
      <c r="C190" s="0" t="str">
        <f aca="true">IF(OFFSET(C190,-1,0)="L",1,IF(OFFSET(C190,-1,0)=1,2,IF(OR(A190="s",A190=0),"S",IF(AND(OFFSET(C190,-1,0)=2,A190=4),3,IF(AND(OR(OFFSET(C190,-1,0)="s",OFFSET(C190,-1,0)=0),A190&lt;&gt;"s",A190&gt;OFFSET(B190,-1,0)),OFFSET(B190,-1,0),A190)))))</f>
        <v>S</v>
      </c>
      <c r="D190" s="0" t="n">
        <f aca="false">IF(OR(C190="S",C190=0),0,IF(ISERROR(K190),J190,SMALL(J190:K190,1)))</f>
        <v>0</v>
      </c>
      <c r="E190" s="0" t="n">
        <f aca="true">IF($C190=1,OFFSET(E190,-1,0)+MAX(1,COUNTIF([1]QCI!$A$13:$A$24,OFFSET([1]ORÇAMENTO!E190,-1,0))),OFFSET(E190,-1,0))</f>
        <v>2</v>
      </c>
      <c r="F190" s="0" t="n">
        <f aca="true">IF($C190=1,0,IF($C190=2,OFFSET(F190,-1,0)+1,OFFSET(F190,-1,0)))</f>
        <v>4</v>
      </c>
      <c r="G190" s="0" t="n">
        <f aca="true">IF(AND($C190&lt;=2,$C190&lt;&gt;0),0,IF($C190=3,OFFSET(G190,-1,0)+1,OFFSET(G190,-1,0)))</f>
        <v>0</v>
      </c>
      <c r="H190" s="0" t="n">
        <f aca="true">IF(AND($C190&lt;=3,$C190&lt;&gt;0),0,IF($C190=4,OFFSET(H190,-1,0)+1,OFFSET(H190,-1,0)))</f>
        <v>0</v>
      </c>
      <c r="I190" s="0" t="e">
        <f aca="true">IF(AND($C190&lt;=4,$C190&lt;&gt;0),0,IF(AND($C190="S",$X190&gt;0),OFFSET(I190,-1,0)+1,OFFSET(I190,-1,0)))</f>
        <v>#VALUE!</v>
      </c>
      <c r="J190" s="0" t="n">
        <f aca="true">IF(OR($C190="S",$C190=0),0,MATCH(0,OFFSET($D190,1,$C190,ROW($C$251)-ROW($C190)),0))</f>
        <v>0</v>
      </c>
      <c r="K190" s="0" t="n">
        <f aca="true">IF(OR($C190="S",$C190=0),0,MATCH(OFFSET($D190,0,$C190)+IF($C190&lt;&gt;1,1,COUNTIF([1]QCI!$A$13:$A$24,[1]ORÇAMENTO!E190)),OFFSET($D190,1,$C190,ROW($C$251)-ROW($C190)),0))</f>
        <v>0</v>
      </c>
      <c r="L190" s="38"/>
      <c r="M190" s="39" t="s">
        <v>7</v>
      </c>
      <c r="N190" s="40" t="str">
        <f aca="false">CHOOSE(1+LOG(1+2*(C190=1)+4*(C190=2)+8*(C190=3)+16*(C190=4)+32*(C190="S"),2),"","Meta","Nível 2","Nível 3","Nível 4","Serviço")</f>
        <v>Serviço</v>
      </c>
      <c r="O190" s="41" t="str">
        <f aca="false">IF(OR($C190=0,$L190=""),"-",CONCATENATE(E190&amp;".",IF(AND($A$5&gt;=2,$C190&gt;=2),F190&amp;".",""),IF(AND($A$5&gt;=3,$C190&gt;=3),G190&amp;".",""),IF(AND($A$5&gt;=4,$C190&gt;=4),H190&amp;".",""),IF($C190="S",I190&amp;".","")))</f>
        <v>-</v>
      </c>
      <c r="P190" s="42" t="s">
        <v>49</v>
      </c>
      <c r="Q190" s="43"/>
      <c r="R190" s="44" t="e">
        <f aca="false">IF($C190="S",REFERENCIA.Descricao,"(digite a descrição aqui)")</f>
        <v>#VALUE!</v>
      </c>
      <c r="S190" s="45" t="e">
        <f aca="false">REFERENCIA.Unidade</f>
        <v>#VALUE!</v>
      </c>
      <c r="T190" s="46" t="n">
        <f aca="true">OFFSET([1]CÁLCULO!H$15,ROW($T190)-ROW(T$15),0)</f>
        <v>0</v>
      </c>
      <c r="U190" s="47"/>
      <c r="V190" s="48" t="s">
        <v>10</v>
      </c>
      <c r="W190" s="46" t="e">
        <f aca="false">IF($C190="S",ROUND(IF(TIPOORCAMENTO="Proposto",ORÇAMENTO.CustoUnitario*(1+#REF!),ORÇAMENTO.PrecoUnitarioLicitado),15-13*#REF!),0)</f>
        <v>#VALUE!</v>
      </c>
      <c r="X190" s="49" t="e">
        <f aca="false">IF($C190="S",VTOTAL1,IF($C190=0,0,ROUND(SomaAgrup,15-13*#REF!)))</f>
        <v>#VALUE!</v>
      </c>
      <c r="Y190" s="0" t="e">
        <f aca="false">IF(AND($C190="S",$X190&gt;0),IF(ISBLANK(#REF!),"RA",LEFT(#REF!,2)),"")</f>
        <v>#VALUE!</v>
      </c>
      <c r="Z190" s="50" t="e">
        <f aca="true">IF($C190="S",IF($Y190="CP",$X190,IF($Y190="RA",(($X190)*[1]QCI!$AA$3),0)),SomaAgrup)</f>
        <v>#VALUE!</v>
      </c>
      <c r="AA190" s="51" t="e">
        <f aca="true">IF($C190="S",IF($Y190="OU",ROUND($X190,2),0),SomaAgrup)</f>
        <v>#VALUE!</v>
      </c>
    </row>
    <row r="191" customFormat="false" ht="15" hidden="true" customHeight="false" outlineLevel="0" collapsed="false">
      <c r="A191" s="0" t="str">
        <f aca="false">CHOOSE(1+LOG(1+2*(ORÇAMENTO.Nivel="Meta")+4*(ORÇAMENTO.Nivel="Nível 2")+8*(ORÇAMENTO.Nivel="Nível 3")+16*(ORÇAMENTO.Nivel="Nível 4")+32*(ORÇAMENTO.Nivel="Serviço"),2),0,1,2,3,4,"S")</f>
        <v>S</v>
      </c>
      <c r="B191" s="0" t="n">
        <f aca="true">IF(OR(C191="s",C191=0),OFFSET(B191,-1,0),C191)</f>
        <v>2</v>
      </c>
      <c r="C191" s="0" t="str">
        <f aca="true">IF(OFFSET(C191,-1,0)="L",1,IF(OFFSET(C191,-1,0)=1,2,IF(OR(A191="s",A191=0),"S",IF(AND(OFFSET(C191,-1,0)=2,A191=4),3,IF(AND(OR(OFFSET(C191,-1,0)="s",OFFSET(C191,-1,0)=0),A191&lt;&gt;"s",A191&gt;OFFSET(B191,-1,0)),OFFSET(B191,-1,0),A191)))))</f>
        <v>S</v>
      </c>
      <c r="D191" s="0" t="n">
        <f aca="false">IF(OR(C191="S",C191=0),0,IF(ISERROR(K191),J191,SMALL(J191:K191,1)))</f>
        <v>0</v>
      </c>
      <c r="E191" s="0" t="n">
        <f aca="true">IF($C191=1,OFFSET(E191,-1,0)+MAX(1,COUNTIF([1]QCI!$A$13:$A$24,OFFSET([1]ORÇAMENTO!E191,-1,0))),OFFSET(E191,-1,0))</f>
        <v>2</v>
      </c>
      <c r="F191" s="0" t="n">
        <f aca="true">IF($C191=1,0,IF($C191=2,OFFSET(F191,-1,0)+1,OFFSET(F191,-1,0)))</f>
        <v>4</v>
      </c>
      <c r="G191" s="0" t="n">
        <f aca="true">IF(AND($C191&lt;=2,$C191&lt;&gt;0),0,IF($C191=3,OFFSET(G191,-1,0)+1,OFFSET(G191,-1,0)))</f>
        <v>0</v>
      </c>
      <c r="H191" s="0" t="n">
        <f aca="true">IF(AND($C191&lt;=3,$C191&lt;&gt;0),0,IF($C191=4,OFFSET(H191,-1,0)+1,OFFSET(H191,-1,0)))</f>
        <v>0</v>
      </c>
      <c r="I191" s="0" t="e">
        <f aca="true">IF(AND($C191&lt;=4,$C191&lt;&gt;0),0,IF(AND($C191="S",$X191&gt;0),OFFSET(I191,-1,0)+1,OFFSET(I191,-1,0)))</f>
        <v>#VALUE!</v>
      </c>
      <c r="J191" s="0" t="n">
        <f aca="true">IF(OR($C191="S",$C191=0),0,MATCH(0,OFFSET($D191,1,$C191,ROW($C$251)-ROW($C191)),0))</f>
        <v>0</v>
      </c>
      <c r="K191" s="0" t="n">
        <f aca="true">IF(OR($C191="S",$C191=0),0,MATCH(OFFSET($D191,0,$C191)+IF($C191&lt;&gt;1,1,COUNTIF([1]QCI!$A$13:$A$24,[1]ORÇAMENTO!E191)),OFFSET($D191,1,$C191,ROW($C$251)-ROW($C191)),0))</f>
        <v>0</v>
      </c>
      <c r="L191" s="38"/>
      <c r="M191" s="39" t="s">
        <v>7</v>
      </c>
      <c r="N191" s="40" t="str">
        <f aca="false">CHOOSE(1+LOG(1+2*(C191=1)+4*(C191=2)+8*(C191=3)+16*(C191=4)+32*(C191="S"),2),"","Meta","Nível 2","Nível 3","Nível 4","Serviço")</f>
        <v>Serviço</v>
      </c>
      <c r="O191" s="41" t="str">
        <f aca="false">IF(OR($C191=0,$L191=""),"-",CONCATENATE(E191&amp;".",IF(AND($A$5&gt;=2,$C191&gt;=2),F191&amp;".",""),IF(AND($A$5&gt;=3,$C191&gt;=3),G191&amp;".",""),IF(AND($A$5&gt;=4,$C191&gt;=4),H191&amp;".",""),IF($C191="S",I191&amp;".","")))</f>
        <v>-</v>
      </c>
      <c r="P191" s="42" t="s">
        <v>49</v>
      </c>
      <c r="Q191" s="43"/>
      <c r="R191" s="44" t="e">
        <f aca="false">IF($C191="S",REFERENCIA.Descricao,"(digite a descrição aqui)")</f>
        <v>#VALUE!</v>
      </c>
      <c r="S191" s="45" t="e">
        <f aca="false">REFERENCIA.Unidade</f>
        <v>#VALUE!</v>
      </c>
      <c r="T191" s="46" t="n">
        <f aca="true">OFFSET([1]CÁLCULO!H$15,ROW($T191)-ROW(T$15),0)</f>
        <v>0</v>
      </c>
      <c r="U191" s="47"/>
      <c r="V191" s="48" t="s">
        <v>10</v>
      </c>
      <c r="W191" s="46" t="e">
        <f aca="false">IF($C191="S",ROUND(IF(TIPOORCAMENTO="Proposto",ORÇAMENTO.CustoUnitario*(1+#REF!),ORÇAMENTO.PrecoUnitarioLicitado),15-13*#REF!),0)</f>
        <v>#VALUE!</v>
      </c>
      <c r="X191" s="49" t="e">
        <f aca="false">IF($C191="S",VTOTAL1,IF($C191=0,0,ROUND(SomaAgrup,15-13*#REF!)))</f>
        <v>#VALUE!</v>
      </c>
      <c r="Y191" s="0" t="e">
        <f aca="false">IF(AND($C191="S",$X191&gt;0),IF(ISBLANK(#REF!),"RA",LEFT(#REF!,2)),"")</f>
        <v>#VALUE!</v>
      </c>
      <c r="Z191" s="50" t="e">
        <f aca="true">IF($C191="S",IF($Y191="CP",$X191,IF($Y191="RA",(($X191)*[1]QCI!$AA$3),0)),SomaAgrup)</f>
        <v>#VALUE!</v>
      </c>
      <c r="AA191" s="51" t="e">
        <f aca="true">IF($C191="S",IF($Y191="OU",ROUND($X191,2),0),SomaAgrup)</f>
        <v>#VALUE!</v>
      </c>
    </row>
    <row r="192" customFormat="false" ht="15" hidden="true" customHeight="false" outlineLevel="0" collapsed="false">
      <c r="A192" s="0" t="str">
        <f aca="false">CHOOSE(1+LOG(1+2*(ORÇAMENTO.Nivel="Meta")+4*(ORÇAMENTO.Nivel="Nível 2")+8*(ORÇAMENTO.Nivel="Nível 3")+16*(ORÇAMENTO.Nivel="Nível 4")+32*(ORÇAMENTO.Nivel="Serviço"),2),0,1,2,3,4,"S")</f>
        <v>S</v>
      </c>
      <c r="B192" s="0" t="n">
        <f aca="true">IF(OR(C192="s",C192=0),OFFSET(B192,-1,0),C192)</f>
        <v>2</v>
      </c>
      <c r="C192" s="0" t="str">
        <f aca="true">IF(OFFSET(C192,-1,0)="L",1,IF(OFFSET(C192,-1,0)=1,2,IF(OR(A192="s",A192=0),"S",IF(AND(OFFSET(C192,-1,0)=2,A192=4),3,IF(AND(OR(OFFSET(C192,-1,0)="s",OFFSET(C192,-1,0)=0),A192&lt;&gt;"s",A192&gt;OFFSET(B192,-1,0)),OFFSET(B192,-1,0),A192)))))</f>
        <v>S</v>
      </c>
      <c r="D192" s="0" t="n">
        <f aca="false">IF(OR(C192="S",C192=0),0,IF(ISERROR(K192),J192,SMALL(J192:K192,1)))</f>
        <v>0</v>
      </c>
      <c r="E192" s="0" t="n">
        <f aca="true">IF($C192=1,OFFSET(E192,-1,0)+MAX(1,COUNTIF([1]QCI!$A$13:$A$24,OFFSET([1]ORÇAMENTO!E192,-1,0))),OFFSET(E192,-1,0))</f>
        <v>2</v>
      </c>
      <c r="F192" s="0" t="n">
        <f aca="true">IF($C192=1,0,IF($C192=2,OFFSET(F192,-1,0)+1,OFFSET(F192,-1,0)))</f>
        <v>4</v>
      </c>
      <c r="G192" s="0" t="n">
        <f aca="true">IF(AND($C192&lt;=2,$C192&lt;&gt;0),0,IF($C192=3,OFFSET(G192,-1,0)+1,OFFSET(G192,-1,0)))</f>
        <v>0</v>
      </c>
      <c r="H192" s="0" t="n">
        <f aca="true">IF(AND($C192&lt;=3,$C192&lt;&gt;0),0,IF($C192=4,OFFSET(H192,-1,0)+1,OFFSET(H192,-1,0)))</f>
        <v>0</v>
      </c>
      <c r="I192" s="0" t="e">
        <f aca="true">IF(AND($C192&lt;=4,$C192&lt;&gt;0),0,IF(AND($C192="S",$X192&gt;0),OFFSET(I192,-1,0)+1,OFFSET(I192,-1,0)))</f>
        <v>#VALUE!</v>
      </c>
      <c r="J192" s="0" t="n">
        <f aca="true">IF(OR($C192="S",$C192=0),0,MATCH(0,OFFSET($D192,1,$C192,ROW($C$251)-ROW($C192)),0))</f>
        <v>0</v>
      </c>
      <c r="K192" s="0" t="n">
        <f aca="true">IF(OR($C192="S",$C192=0),0,MATCH(OFFSET($D192,0,$C192)+IF($C192&lt;&gt;1,1,COUNTIF([1]QCI!$A$13:$A$24,[1]ORÇAMENTO!E192)),OFFSET($D192,1,$C192,ROW($C$251)-ROW($C192)),0))</f>
        <v>0</v>
      </c>
      <c r="L192" s="38"/>
      <c r="M192" s="39" t="s">
        <v>7</v>
      </c>
      <c r="N192" s="40" t="str">
        <f aca="false">CHOOSE(1+LOG(1+2*(C192=1)+4*(C192=2)+8*(C192=3)+16*(C192=4)+32*(C192="S"),2),"","Meta","Nível 2","Nível 3","Nível 4","Serviço")</f>
        <v>Serviço</v>
      </c>
      <c r="O192" s="41" t="str">
        <f aca="false">IF(OR($C192=0,$L192=""),"-",CONCATENATE(E192&amp;".",IF(AND($A$5&gt;=2,$C192&gt;=2),F192&amp;".",""),IF(AND($A$5&gt;=3,$C192&gt;=3),G192&amp;".",""),IF(AND($A$5&gt;=4,$C192&gt;=4),H192&amp;".",""),IF($C192="S",I192&amp;".","")))</f>
        <v>-</v>
      </c>
      <c r="P192" s="42" t="s">
        <v>49</v>
      </c>
      <c r="Q192" s="43"/>
      <c r="R192" s="44" t="e">
        <f aca="false">IF($C192="S",REFERENCIA.Descricao,"(digite a descrição aqui)")</f>
        <v>#VALUE!</v>
      </c>
      <c r="S192" s="45" t="e">
        <f aca="false">REFERENCIA.Unidade</f>
        <v>#VALUE!</v>
      </c>
      <c r="T192" s="46" t="n">
        <f aca="true">OFFSET([1]CÁLCULO!H$15,ROW($T192)-ROW(T$15),0)</f>
        <v>0</v>
      </c>
      <c r="U192" s="47"/>
      <c r="V192" s="48" t="s">
        <v>10</v>
      </c>
      <c r="W192" s="46" t="e">
        <f aca="false">IF($C192="S",ROUND(IF(TIPOORCAMENTO="Proposto",ORÇAMENTO.CustoUnitario*(1+#REF!),ORÇAMENTO.PrecoUnitarioLicitado),15-13*#REF!),0)</f>
        <v>#VALUE!</v>
      </c>
      <c r="X192" s="49" t="e">
        <f aca="false">IF($C192="S",VTOTAL1,IF($C192=0,0,ROUND(SomaAgrup,15-13*#REF!)))</f>
        <v>#VALUE!</v>
      </c>
      <c r="Y192" s="0" t="e">
        <f aca="false">IF(AND($C192="S",$X192&gt;0),IF(ISBLANK(#REF!),"RA",LEFT(#REF!,2)),"")</f>
        <v>#VALUE!</v>
      </c>
      <c r="Z192" s="50" t="e">
        <f aca="true">IF($C192="S",IF($Y192="CP",$X192,IF($Y192="RA",(($X192)*[1]QCI!$AA$3),0)),SomaAgrup)</f>
        <v>#VALUE!</v>
      </c>
      <c r="AA192" s="51" t="e">
        <f aca="true">IF($C192="S",IF($Y192="OU",ROUND($X192,2),0),SomaAgrup)</f>
        <v>#VALUE!</v>
      </c>
    </row>
    <row r="193" customFormat="false" ht="15" hidden="true" customHeight="false" outlineLevel="0" collapsed="false">
      <c r="A193" s="0" t="str">
        <f aca="false">CHOOSE(1+LOG(1+2*(ORÇAMENTO.Nivel="Meta")+4*(ORÇAMENTO.Nivel="Nível 2")+8*(ORÇAMENTO.Nivel="Nível 3")+16*(ORÇAMENTO.Nivel="Nível 4")+32*(ORÇAMENTO.Nivel="Serviço"),2),0,1,2,3,4,"S")</f>
        <v>S</v>
      </c>
      <c r="B193" s="0" t="n">
        <f aca="true">IF(OR(C193="s",C193=0),OFFSET(B193,-1,0),C193)</f>
        <v>2</v>
      </c>
      <c r="C193" s="0" t="str">
        <f aca="true">IF(OFFSET(C193,-1,0)="L",1,IF(OFFSET(C193,-1,0)=1,2,IF(OR(A193="s",A193=0),"S",IF(AND(OFFSET(C193,-1,0)=2,A193=4),3,IF(AND(OR(OFFSET(C193,-1,0)="s",OFFSET(C193,-1,0)=0),A193&lt;&gt;"s",A193&gt;OFFSET(B193,-1,0)),OFFSET(B193,-1,0),A193)))))</f>
        <v>S</v>
      </c>
      <c r="D193" s="0" t="n">
        <f aca="false">IF(OR(C193="S",C193=0),0,IF(ISERROR(K193),J193,SMALL(J193:K193,1)))</f>
        <v>0</v>
      </c>
      <c r="E193" s="0" t="n">
        <f aca="true">IF($C193=1,OFFSET(E193,-1,0)+MAX(1,COUNTIF([1]QCI!$A$13:$A$24,OFFSET([1]ORÇAMENTO!E193,-1,0))),OFFSET(E193,-1,0))</f>
        <v>2</v>
      </c>
      <c r="F193" s="0" t="n">
        <f aca="true">IF($C193=1,0,IF($C193=2,OFFSET(F193,-1,0)+1,OFFSET(F193,-1,0)))</f>
        <v>4</v>
      </c>
      <c r="G193" s="0" t="n">
        <f aca="true">IF(AND($C193&lt;=2,$C193&lt;&gt;0),0,IF($C193=3,OFFSET(G193,-1,0)+1,OFFSET(G193,-1,0)))</f>
        <v>0</v>
      </c>
      <c r="H193" s="0" t="n">
        <f aca="true">IF(AND($C193&lt;=3,$C193&lt;&gt;0),0,IF($C193=4,OFFSET(H193,-1,0)+1,OFFSET(H193,-1,0)))</f>
        <v>0</v>
      </c>
      <c r="I193" s="0" t="e">
        <f aca="true">IF(AND($C193&lt;=4,$C193&lt;&gt;0),0,IF(AND($C193="S",$X193&gt;0),OFFSET(I193,-1,0)+1,OFFSET(I193,-1,0)))</f>
        <v>#VALUE!</v>
      </c>
      <c r="J193" s="0" t="n">
        <f aca="true">IF(OR($C193="S",$C193=0),0,MATCH(0,OFFSET($D193,1,$C193,ROW($C$251)-ROW($C193)),0))</f>
        <v>0</v>
      </c>
      <c r="K193" s="0" t="n">
        <f aca="true">IF(OR($C193="S",$C193=0),0,MATCH(OFFSET($D193,0,$C193)+IF($C193&lt;&gt;1,1,COUNTIF([1]QCI!$A$13:$A$24,[1]ORÇAMENTO!E193)),OFFSET($D193,1,$C193,ROW($C$251)-ROW($C193)),0))</f>
        <v>0</v>
      </c>
      <c r="L193" s="38"/>
      <c r="M193" s="39" t="s">
        <v>7</v>
      </c>
      <c r="N193" s="40" t="str">
        <f aca="false">CHOOSE(1+LOG(1+2*(C193=1)+4*(C193=2)+8*(C193=3)+16*(C193=4)+32*(C193="S"),2),"","Meta","Nível 2","Nível 3","Nível 4","Serviço")</f>
        <v>Serviço</v>
      </c>
      <c r="O193" s="41" t="str">
        <f aca="false">IF(OR($C193=0,$L193=""),"-",CONCATENATE(E193&amp;".",IF(AND($A$5&gt;=2,$C193&gt;=2),F193&amp;".",""),IF(AND($A$5&gt;=3,$C193&gt;=3),G193&amp;".",""),IF(AND($A$5&gt;=4,$C193&gt;=4),H193&amp;".",""),IF($C193="S",I193&amp;".","")))</f>
        <v>-</v>
      </c>
      <c r="P193" s="42" t="s">
        <v>49</v>
      </c>
      <c r="Q193" s="43"/>
      <c r="R193" s="44" t="e">
        <f aca="false">IF($C193="S",REFERENCIA.Descricao,"(digite a descrição aqui)")</f>
        <v>#VALUE!</v>
      </c>
      <c r="S193" s="45" t="e">
        <f aca="false">REFERENCIA.Unidade</f>
        <v>#VALUE!</v>
      </c>
      <c r="T193" s="46" t="n">
        <f aca="true">OFFSET([1]CÁLCULO!H$15,ROW($T193)-ROW(T$15),0)</f>
        <v>0</v>
      </c>
      <c r="U193" s="47"/>
      <c r="V193" s="48" t="s">
        <v>10</v>
      </c>
      <c r="W193" s="46" t="e">
        <f aca="false">IF($C193="S",ROUND(IF(TIPOORCAMENTO="Proposto",ORÇAMENTO.CustoUnitario*(1+#REF!),ORÇAMENTO.PrecoUnitarioLicitado),15-13*#REF!),0)</f>
        <v>#VALUE!</v>
      </c>
      <c r="X193" s="49" t="e">
        <f aca="false">IF($C193="S",VTOTAL1,IF($C193=0,0,ROUND(SomaAgrup,15-13*#REF!)))</f>
        <v>#VALUE!</v>
      </c>
      <c r="Y193" s="0" t="e">
        <f aca="false">IF(AND($C193="S",$X193&gt;0),IF(ISBLANK(#REF!),"RA",LEFT(#REF!,2)),"")</f>
        <v>#VALUE!</v>
      </c>
      <c r="Z193" s="50" t="e">
        <f aca="true">IF($C193="S",IF($Y193="CP",$X193,IF($Y193="RA",(($X193)*[1]QCI!$AA$3),0)),SomaAgrup)</f>
        <v>#VALUE!</v>
      </c>
      <c r="AA193" s="51" t="e">
        <f aca="true">IF($C193="S",IF($Y193="OU",ROUND($X193,2),0),SomaAgrup)</f>
        <v>#VALUE!</v>
      </c>
    </row>
    <row r="194" customFormat="false" ht="15" hidden="true" customHeight="false" outlineLevel="0" collapsed="false">
      <c r="A194" s="0" t="str">
        <f aca="false">CHOOSE(1+LOG(1+2*(ORÇAMENTO.Nivel="Meta")+4*(ORÇAMENTO.Nivel="Nível 2")+8*(ORÇAMENTO.Nivel="Nível 3")+16*(ORÇAMENTO.Nivel="Nível 4")+32*(ORÇAMENTO.Nivel="Serviço"),2),0,1,2,3,4,"S")</f>
        <v>S</v>
      </c>
      <c r="B194" s="0" t="n">
        <f aca="true">IF(OR(C194="s",C194=0),OFFSET(B194,-1,0),C194)</f>
        <v>2</v>
      </c>
      <c r="C194" s="0" t="str">
        <f aca="true">IF(OFFSET(C194,-1,0)="L",1,IF(OFFSET(C194,-1,0)=1,2,IF(OR(A194="s",A194=0),"S",IF(AND(OFFSET(C194,-1,0)=2,A194=4),3,IF(AND(OR(OFFSET(C194,-1,0)="s",OFFSET(C194,-1,0)=0),A194&lt;&gt;"s",A194&gt;OFFSET(B194,-1,0)),OFFSET(B194,-1,0),A194)))))</f>
        <v>S</v>
      </c>
      <c r="D194" s="0" t="n">
        <f aca="false">IF(OR(C194="S",C194=0),0,IF(ISERROR(K194),J194,SMALL(J194:K194,1)))</f>
        <v>0</v>
      </c>
      <c r="E194" s="0" t="n">
        <f aca="true">IF($C194=1,OFFSET(E194,-1,0)+MAX(1,COUNTIF([1]QCI!$A$13:$A$24,OFFSET([1]ORÇAMENTO!E194,-1,0))),OFFSET(E194,-1,0))</f>
        <v>2</v>
      </c>
      <c r="F194" s="0" t="n">
        <f aca="true">IF($C194=1,0,IF($C194=2,OFFSET(F194,-1,0)+1,OFFSET(F194,-1,0)))</f>
        <v>4</v>
      </c>
      <c r="G194" s="0" t="n">
        <f aca="true">IF(AND($C194&lt;=2,$C194&lt;&gt;0),0,IF($C194=3,OFFSET(G194,-1,0)+1,OFFSET(G194,-1,0)))</f>
        <v>0</v>
      </c>
      <c r="H194" s="0" t="n">
        <f aca="true">IF(AND($C194&lt;=3,$C194&lt;&gt;0),0,IF($C194=4,OFFSET(H194,-1,0)+1,OFFSET(H194,-1,0)))</f>
        <v>0</v>
      </c>
      <c r="I194" s="0" t="e">
        <f aca="true">IF(AND($C194&lt;=4,$C194&lt;&gt;0),0,IF(AND($C194="S",$X194&gt;0),OFFSET(I194,-1,0)+1,OFFSET(I194,-1,0)))</f>
        <v>#VALUE!</v>
      </c>
      <c r="J194" s="0" t="n">
        <f aca="true">IF(OR($C194="S",$C194=0),0,MATCH(0,OFFSET($D194,1,$C194,ROW($C$251)-ROW($C194)),0))</f>
        <v>0</v>
      </c>
      <c r="K194" s="0" t="n">
        <f aca="true">IF(OR($C194="S",$C194=0),0,MATCH(OFFSET($D194,0,$C194)+IF($C194&lt;&gt;1,1,COUNTIF([1]QCI!$A$13:$A$24,[1]ORÇAMENTO!E194)),OFFSET($D194,1,$C194,ROW($C$251)-ROW($C194)),0))</f>
        <v>0</v>
      </c>
      <c r="L194" s="38"/>
      <c r="M194" s="39" t="s">
        <v>7</v>
      </c>
      <c r="N194" s="40" t="str">
        <f aca="false">CHOOSE(1+LOG(1+2*(C194=1)+4*(C194=2)+8*(C194=3)+16*(C194=4)+32*(C194="S"),2),"","Meta","Nível 2","Nível 3","Nível 4","Serviço")</f>
        <v>Serviço</v>
      </c>
      <c r="O194" s="41" t="str">
        <f aca="false">IF(OR($C194=0,$L194=""),"-",CONCATENATE(E194&amp;".",IF(AND($A$5&gt;=2,$C194&gt;=2),F194&amp;".",""),IF(AND($A$5&gt;=3,$C194&gt;=3),G194&amp;".",""),IF(AND($A$5&gt;=4,$C194&gt;=4),H194&amp;".",""),IF($C194="S",I194&amp;".","")))</f>
        <v>-</v>
      </c>
      <c r="P194" s="42" t="s">
        <v>49</v>
      </c>
      <c r="Q194" s="43"/>
      <c r="R194" s="44" t="e">
        <f aca="false">IF($C194="S",REFERENCIA.Descricao,"(digite a descrição aqui)")</f>
        <v>#VALUE!</v>
      </c>
      <c r="S194" s="45" t="e">
        <f aca="false">REFERENCIA.Unidade</f>
        <v>#VALUE!</v>
      </c>
      <c r="T194" s="46" t="n">
        <f aca="true">OFFSET([1]CÁLCULO!H$15,ROW($T194)-ROW(T$15),0)</f>
        <v>0</v>
      </c>
      <c r="U194" s="47"/>
      <c r="V194" s="48" t="s">
        <v>10</v>
      </c>
      <c r="W194" s="46" t="e">
        <f aca="false">IF($C194="S",ROUND(IF(TIPOORCAMENTO="Proposto",ORÇAMENTO.CustoUnitario*(1+#REF!),ORÇAMENTO.PrecoUnitarioLicitado),15-13*#REF!),0)</f>
        <v>#VALUE!</v>
      </c>
      <c r="X194" s="49" t="e">
        <f aca="false">IF($C194="S",VTOTAL1,IF($C194=0,0,ROUND(SomaAgrup,15-13*#REF!)))</f>
        <v>#VALUE!</v>
      </c>
      <c r="Y194" s="0" t="e">
        <f aca="false">IF(AND($C194="S",$X194&gt;0),IF(ISBLANK(#REF!),"RA",LEFT(#REF!,2)),"")</f>
        <v>#VALUE!</v>
      </c>
      <c r="Z194" s="50" t="e">
        <f aca="true">IF($C194="S",IF($Y194="CP",$X194,IF($Y194="RA",(($X194)*[1]QCI!$AA$3),0)),SomaAgrup)</f>
        <v>#VALUE!</v>
      </c>
      <c r="AA194" s="51" t="e">
        <f aca="true">IF($C194="S",IF($Y194="OU",ROUND($X194,2),0),SomaAgrup)</f>
        <v>#VALUE!</v>
      </c>
    </row>
    <row r="195" customFormat="false" ht="15" hidden="true" customHeight="false" outlineLevel="0" collapsed="false">
      <c r="A195" s="0" t="str">
        <f aca="false">CHOOSE(1+LOG(1+2*(ORÇAMENTO.Nivel="Meta")+4*(ORÇAMENTO.Nivel="Nível 2")+8*(ORÇAMENTO.Nivel="Nível 3")+16*(ORÇAMENTO.Nivel="Nível 4")+32*(ORÇAMENTO.Nivel="Serviço"),2),0,1,2,3,4,"S")</f>
        <v>S</v>
      </c>
      <c r="B195" s="0" t="n">
        <f aca="true">IF(OR(C195="s",C195=0),OFFSET(B195,-1,0),C195)</f>
        <v>2</v>
      </c>
      <c r="C195" s="0" t="str">
        <f aca="true">IF(OFFSET(C195,-1,0)="L",1,IF(OFFSET(C195,-1,0)=1,2,IF(OR(A195="s",A195=0),"S",IF(AND(OFFSET(C195,-1,0)=2,A195=4),3,IF(AND(OR(OFFSET(C195,-1,0)="s",OFFSET(C195,-1,0)=0),A195&lt;&gt;"s",A195&gt;OFFSET(B195,-1,0)),OFFSET(B195,-1,0),A195)))))</f>
        <v>S</v>
      </c>
      <c r="D195" s="0" t="n">
        <f aca="false">IF(OR(C195="S",C195=0),0,IF(ISERROR(K195),J195,SMALL(J195:K195,1)))</f>
        <v>0</v>
      </c>
      <c r="E195" s="0" t="n">
        <f aca="true">IF($C195=1,OFFSET(E195,-1,0)+MAX(1,COUNTIF([1]QCI!$A$13:$A$24,OFFSET([1]ORÇAMENTO!E195,-1,0))),OFFSET(E195,-1,0))</f>
        <v>2</v>
      </c>
      <c r="F195" s="0" t="n">
        <f aca="true">IF($C195=1,0,IF($C195=2,OFFSET(F195,-1,0)+1,OFFSET(F195,-1,0)))</f>
        <v>4</v>
      </c>
      <c r="G195" s="0" t="n">
        <f aca="true">IF(AND($C195&lt;=2,$C195&lt;&gt;0),0,IF($C195=3,OFFSET(G195,-1,0)+1,OFFSET(G195,-1,0)))</f>
        <v>0</v>
      </c>
      <c r="H195" s="0" t="n">
        <f aca="true">IF(AND($C195&lt;=3,$C195&lt;&gt;0),0,IF($C195=4,OFFSET(H195,-1,0)+1,OFFSET(H195,-1,0)))</f>
        <v>0</v>
      </c>
      <c r="I195" s="0" t="e">
        <f aca="true">IF(AND($C195&lt;=4,$C195&lt;&gt;0),0,IF(AND($C195="S",$X195&gt;0),OFFSET(I195,-1,0)+1,OFFSET(I195,-1,0)))</f>
        <v>#VALUE!</v>
      </c>
      <c r="J195" s="0" t="n">
        <f aca="true">IF(OR($C195="S",$C195=0),0,MATCH(0,OFFSET($D195,1,$C195,ROW($C$251)-ROW($C195)),0))</f>
        <v>0</v>
      </c>
      <c r="K195" s="0" t="n">
        <f aca="true">IF(OR($C195="S",$C195=0),0,MATCH(OFFSET($D195,0,$C195)+IF($C195&lt;&gt;1,1,COUNTIF([1]QCI!$A$13:$A$24,[1]ORÇAMENTO!E195)),OFFSET($D195,1,$C195,ROW($C$251)-ROW($C195)),0))</f>
        <v>0</v>
      </c>
      <c r="L195" s="38"/>
      <c r="M195" s="39" t="s">
        <v>7</v>
      </c>
      <c r="N195" s="40" t="str">
        <f aca="false">CHOOSE(1+LOG(1+2*(C195=1)+4*(C195=2)+8*(C195=3)+16*(C195=4)+32*(C195="S"),2),"","Meta","Nível 2","Nível 3","Nível 4","Serviço")</f>
        <v>Serviço</v>
      </c>
      <c r="O195" s="41" t="str">
        <f aca="false">IF(OR($C195=0,$L195=""),"-",CONCATENATE(E195&amp;".",IF(AND($A$5&gt;=2,$C195&gt;=2),F195&amp;".",""),IF(AND($A$5&gt;=3,$C195&gt;=3),G195&amp;".",""),IF(AND($A$5&gt;=4,$C195&gt;=4),H195&amp;".",""),IF($C195="S",I195&amp;".","")))</f>
        <v>-</v>
      </c>
      <c r="P195" s="42" t="s">
        <v>49</v>
      </c>
      <c r="Q195" s="43"/>
      <c r="R195" s="44" t="e">
        <f aca="false">IF($C195="S",REFERENCIA.Descricao,"(digite a descrição aqui)")</f>
        <v>#VALUE!</v>
      </c>
      <c r="S195" s="45" t="e">
        <f aca="false">REFERENCIA.Unidade</f>
        <v>#VALUE!</v>
      </c>
      <c r="T195" s="46" t="n">
        <f aca="true">OFFSET([1]CÁLCULO!H$15,ROW($T195)-ROW(T$15),0)</f>
        <v>0</v>
      </c>
      <c r="U195" s="47"/>
      <c r="V195" s="48" t="s">
        <v>10</v>
      </c>
      <c r="W195" s="46" t="e">
        <f aca="false">IF($C195="S",ROUND(IF(TIPOORCAMENTO="Proposto",ORÇAMENTO.CustoUnitario*(1+#REF!),ORÇAMENTO.PrecoUnitarioLicitado),15-13*#REF!),0)</f>
        <v>#VALUE!</v>
      </c>
      <c r="X195" s="49" t="e">
        <f aca="false">IF($C195="S",VTOTAL1,IF($C195=0,0,ROUND(SomaAgrup,15-13*#REF!)))</f>
        <v>#VALUE!</v>
      </c>
      <c r="Y195" s="0" t="e">
        <f aca="false">IF(AND($C195="S",$X195&gt;0),IF(ISBLANK(#REF!),"RA",LEFT(#REF!,2)),"")</f>
        <v>#VALUE!</v>
      </c>
      <c r="Z195" s="50" t="e">
        <f aca="true">IF($C195="S",IF($Y195="CP",$X195,IF($Y195="RA",(($X195)*[1]QCI!$AA$3),0)),SomaAgrup)</f>
        <v>#VALUE!</v>
      </c>
      <c r="AA195" s="51" t="e">
        <f aca="true">IF($C195="S",IF($Y195="OU",ROUND($X195,2),0),SomaAgrup)</f>
        <v>#VALUE!</v>
      </c>
    </row>
    <row r="196" customFormat="false" ht="15" hidden="true" customHeight="false" outlineLevel="0" collapsed="false">
      <c r="A196" s="0" t="str">
        <f aca="false">CHOOSE(1+LOG(1+2*(ORÇAMENTO.Nivel="Meta")+4*(ORÇAMENTO.Nivel="Nível 2")+8*(ORÇAMENTO.Nivel="Nível 3")+16*(ORÇAMENTO.Nivel="Nível 4")+32*(ORÇAMENTO.Nivel="Serviço"),2),0,1,2,3,4,"S")</f>
        <v>S</v>
      </c>
      <c r="B196" s="0" t="n">
        <f aca="true">IF(OR(C196="s",C196=0),OFFSET(B196,-1,0),C196)</f>
        <v>2</v>
      </c>
      <c r="C196" s="0" t="str">
        <f aca="true">IF(OFFSET(C196,-1,0)="L",1,IF(OFFSET(C196,-1,0)=1,2,IF(OR(A196="s",A196=0),"S",IF(AND(OFFSET(C196,-1,0)=2,A196=4),3,IF(AND(OR(OFFSET(C196,-1,0)="s",OFFSET(C196,-1,0)=0),A196&lt;&gt;"s",A196&gt;OFFSET(B196,-1,0)),OFFSET(B196,-1,0),A196)))))</f>
        <v>S</v>
      </c>
      <c r="D196" s="0" t="n">
        <f aca="false">IF(OR(C196="S",C196=0),0,IF(ISERROR(K196),J196,SMALL(J196:K196,1)))</f>
        <v>0</v>
      </c>
      <c r="E196" s="0" t="n">
        <f aca="true">IF($C196=1,OFFSET(E196,-1,0)+MAX(1,COUNTIF([1]QCI!$A$13:$A$24,OFFSET([1]ORÇAMENTO!E196,-1,0))),OFFSET(E196,-1,0))</f>
        <v>2</v>
      </c>
      <c r="F196" s="0" t="n">
        <f aca="true">IF($C196=1,0,IF($C196=2,OFFSET(F196,-1,0)+1,OFFSET(F196,-1,0)))</f>
        <v>4</v>
      </c>
      <c r="G196" s="0" t="n">
        <f aca="true">IF(AND($C196&lt;=2,$C196&lt;&gt;0),0,IF($C196=3,OFFSET(G196,-1,0)+1,OFFSET(G196,-1,0)))</f>
        <v>0</v>
      </c>
      <c r="H196" s="0" t="n">
        <f aca="true">IF(AND($C196&lt;=3,$C196&lt;&gt;0),0,IF($C196=4,OFFSET(H196,-1,0)+1,OFFSET(H196,-1,0)))</f>
        <v>0</v>
      </c>
      <c r="I196" s="0" t="e">
        <f aca="true">IF(AND($C196&lt;=4,$C196&lt;&gt;0),0,IF(AND($C196="S",$X196&gt;0),OFFSET(I196,-1,0)+1,OFFSET(I196,-1,0)))</f>
        <v>#VALUE!</v>
      </c>
      <c r="J196" s="0" t="n">
        <f aca="true">IF(OR($C196="S",$C196=0),0,MATCH(0,OFFSET($D196,1,$C196,ROW($C$251)-ROW($C196)),0))</f>
        <v>0</v>
      </c>
      <c r="K196" s="0" t="n">
        <f aca="true">IF(OR($C196="S",$C196=0),0,MATCH(OFFSET($D196,0,$C196)+IF($C196&lt;&gt;1,1,COUNTIF([1]QCI!$A$13:$A$24,[1]ORÇAMENTO!E196)),OFFSET($D196,1,$C196,ROW($C$251)-ROW($C196)),0))</f>
        <v>0</v>
      </c>
      <c r="L196" s="38"/>
      <c r="M196" s="39" t="s">
        <v>7</v>
      </c>
      <c r="N196" s="40" t="str">
        <f aca="false">CHOOSE(1+LOG(1+2*(C196=1)+4*(C196=2)+8*(C196=3)+16*(C196=4)+32*(C196="S"),2),"","Meta","Nível 2","Nível 3","Nível 4","Serviço")</f>
        <v>Serviço</v>
      </c>
      <c r="O196" s="41" t="str">
        <f aca="false">IF(OR($C196=0,$L196=""),"-",CONCATENATE(E196&amp;".",IF(AND($A$5&gt;=2,$C196&gt;=2),F196&amp;".",""),IF(AND($A$5&gt;=3,$C196&gt;=3),G196&amp;".",""),IF(AND($A$5&gt;=4,$C196&gt;=4),H196&amp;".",""),IF($C196="S",I196&amp;".","")))</f>
        <v>-</v>
      </c>
      <c r="P196" s="42" t="s">
        <v>49</v>
      </c>
      <c r="Q196" s="43"/>
      <c r="R196" s="44" t="e">
        <f aca="false">IF($C196="S",REFERENCIA.Descricao,"(digite a descrição aqui)")</f>
        <v>#VALUE!</v>
      </c>
      <c r="S196" s="45" t="e">
        <f aca="false">REFERENCIA.Unidade</f>
        <v>#VALUE!</v>
      </c>
      <c r="T196" s="46" t="n">
        <f aca="true">OFFSET([1]CÁLCULO!H$15,ROW($T196)-ROW(T$15),0)</f>
        <v>0</v>
      </c>
      <c r="U196" s="47"/>
      <c r="V196" s="48" t="s">
        <v>10</v>
      </c>
      <c r="W196" s="46" t="e">
        <f aca="false">IF($C196="S",ROUND(IF(TIPOORCAMENTO="Proposto",ORÇAMENTO.CustoUnitario*(1+#REF!),ORÇAMENTO.PrecoUnitarioLicitado),15-13*#REF!),0)</f>
        <v>#VALUE!</v>
      </c>
      <c r="X196" s="49" t="e">
        <f aca="false">IF($C196="S",VTOTAL1,IF($C196=0,0,ROUND(SomaAgrup,15-13*#REF!)))</f>
        <v>#VALUE!</v>
      </c>
      <c r="Y196" s="0" t="e">
        <f aca="false">IF(AND($C196="S",$X196&gt;0),IF(ISBLANK(#REF!),"RA",LEFT(#REF!,2)),"")</f>
        <v>#VALUE!</v>
      </c>
      <c r="Z196" s="50" t="e">
        <f aca="true">IF($C196="S",IF($Y196="CP",$X196,IF($Y196="RA",(($X196)*[1]QCI!$AA$3),0)),SomaAgrup)</f>
        <v>#VALUE!</v>
      </c>
      <c r="AA196" s="51" t="e">
        <f aca="true">IF($C196="S",IF($Y196="OU",ROUND($X196,2),0),SomaAgrup)</f>
        <v>#VALUE!</v>
      </c>
    </row>
    <row r="197" customFormat="false" ht="15" hidden="true" customHeight="false" outlineLevel="0" collapsed="false">
      <c r="A197" s="0" t="str">
        <f aca="false">CHOOSE(1+LOG(1+2*(ORÇAMENTO.Nivel="Meta")+4*(ORÇAMENTO.Nivel="Nível 2")+8*(ORÇAMENTO.Nivel="Nível 3")+16*(ORÇAMENTO.Nivel="Nível 4")+32*(ORÇAMENTO.Nivel="Serviço"),2),0,1,2,3,4,"S")</f>
        <v>S</v>
      </c>
      <c r="B197" s="0" t="n">
        <f aca="true">IF(OR(C197="s",C197=0),OFFSET(B197,-1,0),C197)</f>
        <v>2</v>
      </c>
      <c r="C197" s="0" t="str">
        <f aca="true">IF(OFFSET(C197,-1,0)="L",1,IF(OFFSET(C197,-1,0)=1,2,IF(OR(A197="s",A197=0),"S",IF(AND(OFFSET(C197,-1,0)=2,A197=4),3,IF(AND(OR(OFFSET(C197,-1,0)="s",OFFSET(C197,-1,0)=0),A197&lt;&gt;"s",A197&gt;OFFSET(B197,-1,0)),OFFSET(B197,-1,0),A197)))))</f>
        <v>S</v>
      </c>
      <c r="D197" s="0" t="n">
        <f aca="false">IF(OR(C197="S",C197=0),0,IF(ISERROR(K197),J197,SMALL(J197:K197,1)))</f>
        <v>0</v>
      </c>
      <c r="E197" s="0" t="n">
        <f aca="true">IF($C197=1,OFFSET(E197,-1,0)+MAX(1,COUNTIF([1]QCI!$A$13:$A$24,OFFSET([1]ORÇAMENTO!E197,-1,0))),OFFSET(E197,-1,0))</f>
        <v>2</v>
      </c>
      <c r="F197" s="0" t="n">
        <f aca="true">IF($C197=1,0,IF($C197=2,OFFSET(F197,-1,0)+1,OFFSET(F197,-1,0)))</f>
        <v>4</v>
      </c>
      <c r="G197" s="0" t="n">
        <f aca="true">IF(AND($C197&lt;=2,$C197&lt;&gt;0),0,IF($C197=3,OFFSET(G197,-1,0)+1,OFFSET(G197,-1,0)))</f>
        <v>0</v>
      </c>
      <c r="H197" s="0" t="n">
        <f aca="true">IF(AND($C197&lt;=3,$C197&lt;&gt;0),0,IF($C197=4,OFFSET(H197,-1,0)+1,OFFSET(H197,-1,0)))</f>
        <v>0</v>
      </c>
      <c r="I197" s="0" t="e">
        <f aca="true">IF(AND($C197&lt;=4,$C197&lt;&gt;0),0,IF(AND($C197="S",$X197&gt;0),OFFSET(I197,-1,0)+1,OFFSET(I197,-1,0)))</f>
        <v>#VALUE!</v>
      </c>
      <c r="J197" s="0" t="n">
        <f aca="true">IF(OR($C197="S",$C197=0),0,MATCH(0,OFFSET($D197,1,$C197,ROW($C$251)-ROW($C197)),0))</f>
        <v>0</v>
      </c>
      <c r="K197" s="0" t="n">
        <f aca="true">IF(OR($C197="S",$C197=0),0,MATCH(OFFSET($D197,0,$C197)+IF($C197&lt;&gt;1,1,COUNTIF([1]QCI!$A$13:$A$24,[1]ORÇAMENTO!E197)),OFFSET($D197,1,$C197,ROW($C$251)-ROW($C197)),0))</f>
        <v>0</v>
      </c>
      <c r="L197" s="38"/>
      <c r="M197" s="39" t="s">
        <v>7</v>
      </c>
      <c r="N197" s="40" t="str">
        <f aca="false">CHOOSE(1+LOG(1+2*(C197=1)+4*(C197=2)+8*(C197=3)+16*(C197=4)+32*(C197="S"),2),"","Meta","Nível 2","Nível 3","Nível 4","Serviço")</f>
        <v>Serviço</v>
      </c>
      <c r="O197" s="41" t="str">
        <f aca="false">IF(OR($C197=0,$L197=""),"-",CONCATENATE(E197&amp;".",IF(AND($A$5&gt;=2,$C197&gt;=2),F197&amp;".",""),IF(AND($A$5&gt;=3,$C197&gt;=3),G197&amp;".",""),IF(AND($A$5&gt;=4,$C197&gt;=4),H197&amp;".",""),IF($C197="S",I197&amp;".","")))</f>
        <v>-</v>
      </c>
      <c r="P197" s="42" t="s">
        <v>49</v>
      </c>
      <c r="Q197" s="43"/>
      <c r="R197" s="44" t="e">
        <f aca="false">IF($C197="S",REFERENCIA.Descricao,"(digite a descrição aqui)")</f>
        <v>#VALUE!</v>
      </c>
      <c r="S197" s="45" t="e">
        <f aca="false">REFERENCIA.Unidade</f>
        <v>#VALUE!</v>
      </c>
      <c r="T197" s="46" t="n">
        <f aca="true">OFFSET([1]CÁLCULO!H$15,ROW($T197)-ROW(T$15),0)</f>
        <v>0</v>
      </c>
      <c r="U197" s="47"/>
      <c r="V197" s="48" t="s">
        <v>10</v>
      </c>
      <c r="W197" s="46" t="e">
        <f aca="false">IF($C197="S",ROUND(IF(TIPOORCAMENTO="Proposto",ORÇAMENTO.CustoUnitario*(1+#REF!),ORÇAMENTO.PrecoUnitarioLicitado),15-13*#REF!),0)</f>
        <v>#VALUE!</v>
      </c>
      <c r="X197" s="49" t="e">
        <f aca="false">IF($C197="S",VTOTAL1,IF($C197=0,0,ROUND(SomaAgrup,15-13*#REF!)))</f>
        <v>#VALUE!</v>
      </c>
      <c r="Y197" s="0" t="e">
        <f aca="false">IF(AND($C197="S",$X197&gt;0),IF(ISBLANK(#REF!),"RA",LEFT(#REF!,2)),"")</f>
        <v>#VALUE!</v>
      </c>
      <c r="Z197" s="50" t="e">
        <f aca="true">IF($C197="S",IF($Y197="CP",$X197,IF($Y197="RA",(($X197)*[1]QCI!$AA$3),0)),SomaAgrup)</f>
        <v>#VALUE!</v>
      </c>
      <c r="AA197" s="51" t="e">
        <f aca="true">IF($C197="S",IF($Y197="OU",ROUND($X197,2),0),SomaAgrup)</f>
        <v>#VALUE!</v>
      </c>
    </row>
    <row r="198" customFormat="false" ht="15" hidden="true" customHeight="false" outlineLevel="0" collapsed="false">
      <c r="A198" s="0" t="str">
        <f aca="false">CHOOSE(1+LOG(1+2*(ORÇAMENTO.Nivel="Meta")+4*(ORÇAMENTO.Nivel="Nível 2")+8*(ORÇAMENTO.Nivel="Nível 3")+16*(ORÇAMENTO.Nivel="Nível 4")+32*(ORÇAMENTO.Nivel="Serviço"),2),0,1,2,3,4,"S")</f>
        <v>S</v>
      </c>
      <c r="B198" s="0" t="n">
        <f aca="true">IF(OR(C198="s",C198=0),OFFSET(B198,-1,0),C198)</f>
        <v>2</v>
      </c>
      <c r="C198" s="0" t="str">
        <f aca="true">IF(OFFSET(C198,-1,0)="L",1,IF(OFFSET(C198,-1,0)=1,2,IF(OR(A198="s",A198=0),"S",IF(AND(OFFSET(C198,-1,0)=2,A198=4),3,IF(AND(OR(OFFSET(C198,-1,0)="s",OFFSET(C198,-1,0)=0),A198&lt;&gt;"s",A198&gt;OFFSET(B198,-1,0)),OFFSET(B198,-1,0),A198)))))</f>
        <v>S</v>
      </c>
      <c r="D198" s="0" t="n">
        <f aca="false">IF(OR(C198="S",C198=0),0,IF(ISERROR(K198),J198,SMALL(J198:K198,1)))</f>
        <v>0</v>
      </c>
      <c r="E198" s="0" t="n">
        <f aca="true">IF($C198=1,OFFSET(E198,-1,0)+MAX(1,COUNTIF([1]QCI!$A$13:$A$24,OFFSET([1]ORÇAMENTO!E198,-1,0))),OFFSET(E198,-1,0))</f>
        <v>2</v>
      </c>
      <c r="F198" s="0" t="n">
        <f aca="true">IF($C198=1,0,IF($C198=2,OFFSET(F198,-1,0)+1,OFFSET(F198,-1,0)))</f>
        <v>4</v>
      </c>
      <c r="G198" s="0" t="n">
        <f aca="true">IF(AND($C198&lt;=2,$C198&lt;&gt;0),0,IF($C198=3,OFFSET(G198,-1,0)+1,OFFSET(G198,-1,0)))</f>
        <v>0</v>
      </c>
      <c r="H198" s="0" t="n">
        <f aca="true">IF(AND($C198&lt;=3,$C198&lt;&gt;0),0,IF($C198=4,OFFSET(H198,-1,0)+1,OFFSET(H198,-1,0)))</f>
        <v>0</v>
      </c>
      <c r="I198" s="0" t="e">
        <f aca="true">IF(AND($C198&lt;=4,$C198&lt;&gt;0),0,IF(AND($C198="S",$X198&gt;0),OFFSET(I198,-1,0)+1,OFFSET(I198,-1,0)))</f>
        <v>#VALUE!</v>
      </c>
      <c r="J198" s="0" t="n">
        <f aca="true">IF(OR($C198="S",$C198=0),0,MATCH(0,OFFSET($D198,1,$C198,ROW($C$251)-ROW($C198)),0))</f>
        <v>0</v>
      </c>
      <c r="K198" s="0" t="n">
        <f aca="true">IF(OR($C198="S",$C198=0),0,MATCH(OFFSET($D198,0,$C198)+IF($C198&lt;&gt;1,1,COUNTIF([1]QCI!$A$13:$A$24,[1]ORÇAMENTO!E198)),OFFSET($D198,1,$C198,ROW($C$251)-ROW($C198)),0))</f>
        <v>0</v>
      </c>
      <c r="L198" s="38"/>
      <c r="M198" s="39" t="s">
        <v>7</v>
      </c>
      <c r="N198" s="40" t="str">
        <f aca="false">CHOOSE(1+LOG(1+2*(C198=1)+4*(C198=2)+8*(C198=3)+16*(C198=4)+32*(C198="S"),2),"","Meta","Nível 2","Nível 3","Nível 4","Serviço")</f>
        <v>Serviço</v>
      </c>
      <c r="O198" s="41" t="str">
        <f aca="false">IF(OR($C198=0,$L198=""),"-",CONCATENATE(E198&amp;".",IF(AND($A$5&gt;=2,$C198&gt;=2),F198&amp;".",""),IF(AND($A$5&gt;=3,$C198&gt;=3),G198&amp;".",""),IF(AND($A$5&gt;=4,$C198&gt;=4),H198&amp;".",""),IF($C198="S",I198&amp;".","")))</f>
        <v>-</v>
      </c>
      <c r="P198" s="42" t="s">
        <v>49</v>
      </c>
      <c r="Q198" s="43"/>
      <c r="R198" s="44" t="e">
        <f aca="false">IF($C198="S",REFERENCIA.Descricao,"(digite a descrição aqui)")</f>
        <v>#VALUE!</v>
      </c>
      <c r="S198" s="45" t="e">
        <f aca="false">REFERENCIA.Unidade</f>
        <v>#VALUE!</v>
      </c>
      <c r="T198" s="46" t="n">
        <f aca="true">OFFSET([1]CÁLCULO!H$15,ROW($T198)-ROW(T$15),0)</f>
        <v>0</v>
      </c>
      <c r="U198" s="47"/>
      <c r="V198" s="48" t="s">
        <v>10</v>
      </c>
      <c r="W198" s="46" t="e">
        <f aca="false">IF($C198="S",ROUND(IF(TIPOORCAMENTO="Proposto",ORÇAMENTO.CustoUnitario*(1+#REF!),ORÇAMENTO.PrecoUnitarioLicitado),15-13*#REF!),0)</f>
        <v>#VALUE!</v>
      </c>
      <c r="X198" s="49" t="e">
        <f aca="false">IF($C198="S",VTOTAL1,IF($C198=0,0,ROUND(SomaAgrup,15-13*#REF!)))</f>
        <v>#VALUE!</v>
      </c>
      <c r="Y198" s="0" t="e">
        <f aca="false">IF(AND($C198="S",$X198&gt;0),IF(ISBLANK(#REF!),"RA",LEFT(#REF!,2)),"")</f>
        <v>#VALUE!</v>
      </c>
      <c r="Z198" s="50" t="e">
        <f aca="true">IF($C198="S",IF($Y198="CP",$X198,IF($Y198="RA",(($X198)*[1]QCI!$AA$3),0)),SomaAgrup)</f>
        <v>#VALUE!</v>
      </c>
      <c r="AA198" s="51" t="e">
        <f aca="true">IF($C198="S",IF($Y198="OU",ROUND($X198,2),0),SomaAgrup)</f>
        <v>#VALUE!</v>
      </c>
    </row>
    <row r="199" customFormat="false" ht="15" hidden="true" customHeight="false" outlineLevel="0" collapsed="false">
      <c r="A199" s="0" t="str">
        <f aca="false">CHOOSE(1+LOG(1+2*(ORÇAMENTO.Nivel="Meta")+4*(ORÇAMENTO.Nivel="Nível 2")+8*(ORÇAMENTO.Nivel="Nível 3")+16*(ORÇAMENTO.Nivel="Nível 4")+32*(ORÇAMENTO.Nivel="Serviço"),2),0,1,2,3,4,"S")</f>
        <v>S</v>
      </c>
      <c r="B199" s="0" t="n">
        <f aca="true">IF(OR(C199="s",C199=0),OFFSET(B199,-1,0),C199)</f>
        <v>2</v>
      </c>
      <c r="C199" s="0" t="str">
        <f aca="true">IF(OFFSET(C199,-1,0)="L",1,IF(OFFSET(C199,-1,0)=1,2,IF(OR(A199="s",A199=0),"S",IF(AND(OFFSET(C199,-1,0)=2,A199=4),3,IF(AND(OR(OFFSET(C199,-1,0)="s",OFFSET(C199,-1,0)=0),A199&lt;&gt;"s",A199&gt;OFFSET(B199,-1,0)),OFFSET(B199,-1,0),A199)))))</f>
        <v>S</v>
      </c>
      <c r="D199" s="0" t="n">
        <f aca="false">IF(OR(C199="S",C199=0),0,IF(ISERROR(K199),J199,SMALL(J199:K199,1)))</f>
        <v>0</v>
      </c>
      <c r="E199" s="0" t="n">
        <f aca="true">IF($C199=1,OFFSET(E199,-1,0)+MAX(1,COUNTIF([1]QCI!$A$13:$A$24,OFFSET([1]ORÇAMENTO!E199,-1,0))),OFFSET(E199,-1,0))</f>
        <v>2</v>
      </c>
      <c r="F199" s="0" t="n">
        <f aca="true">IF($C199=1,0,IF($C199=2,OFFSET(F199,-1,0)+1,OFFSET(F199,-1,0)))</f>
        <v>4</v>
      </c>
      <c r="G199" s="0" t="n">
        <f aca="true">IF(AND($C199&lt;=2,$C199&lt;&gt;0),0,IF($C199=3,OFFSET(G199,-1,0)+1,OFFSET(G199,-1,0)))</f>
        <v>0</v>
      </c>
      <c r="H199" s="0" t="n">
        <f aca="true">IF(AND($C199&lt;=3,$C199&lt;&gt;0),0,IF($C199=4,OFFSET(H199,-1,0)+1,OFFSET(H199,-1,0)))</f>
        <v>0</v>
      </c>
      <c r="I199" s="0" t="e">
        <f aca="true">IF(AND($C199&lt;=4,$C199&lt;&gt;0),0,IF(AND($C199="S",$X199&gt;0),OFFSET(I199,-1,0)+1,OFFSET(I199,-1,0)))</f>
        <v>#VALUE!</v>
      </c>
      <c r="J199" s="0" t="n">
        <f aca="true">IF(OR($C199="S",$C199=0),0,MATCH(0,OFFSET($D199,1,$C199,ROW($C$251)-ROW($C199)),0))</f>
        <v>0</v>
      </c>
      <c r="K199" s="0" t="n">
        <f aca="true">IF(OR($C199="S",$C199=0),0,MATCH(OFFSET($D199,0,$C199)+IF($C199&lt;&gt;1,1,COUNTIF([1]QCI!$A$13:$A$24,[1]ORÇAMENTO!E199)),OFFSET($D199,1,$C199,ROW($C$251)-ROW($C199)),0))</f>
        <v>0</v>
      </c>
      <c r="L199" s="38"/>
      <c r="M199" s="39" t="s">
        <v>7</v>
      </c>
      <c r="N199" s="40" t="str">
        <f aca="false">CHOOSE(1+LOG(1+2*(C199=1)+4*(C199=2)+8*(C199=3)+16*(C199=4)+32*(C199="S"),2),"","Meta","Nível 2","Nível 3","Nível 4","Serviço")</f>
        <v>Serviço</v>
      </c>
      <c r="O199" s="41" t="str">
        <f aca="false">IF(OR($C199=0,$L199=""),"-",CONCATENATE(E199&amp;".",IF(AND($A$5&gt;=2,$C199&gt;=2),F199&amp;".",""),IF(AND($A$5&gt;=3,$C199&gt;=3),G199&amp;".",""),IF(AND($A$5&gt;=4,$C199&gt;=4),H199&amp;".",""),IF($C199="S",I199&amp;".","")))</f>
        <v>-</v>
      </c>
      <c r="P199" s="42" t="s">
        <v>49</v>
      </c>
      <c r="Q199" s="43"/>
      <c r="R199" s="44" t="e">
        <f aca="false">IF($C199="S",REFERENCIA.Descricao,"(digite a descrição aqui)")</f>
        <v>#VALUE!</v>
      </c>
      <c r="S199" s="45" t="e">
        <f aca="false">REFERENCIA.Unidade</f>
        <v>#VALUE!</v>
      </c>
      <c r="T199" s="46" t="n">
        <f aca="true">OFFSET([1]CÁLCULO!H$15,ROW($T199)-ROW(T$15),0)</f>
        <v>0</v>
      </c>
      <c r="U199" s="47"/>
      <c r="V199" s="48" t="s">
        <v>10</v>
      </c>
      <c r="W199" s="46" t="e">
        <f aca="false">IF($C199="S",ROUND(IF(TIPOORCAMENTO="Proposto",ORÇAMENTO.CustoUnitario*(1+#REF!),ORÇAMENTO.PrecoUnitarioLicitado),15-13*#REF!),0)</f>
        <v>#VALUE!</v>
      </c>
      <c r="X199" s="49" t="e">
        <f aca="false">IF($C199="S",VTOTAL1,IF($C199=0,0,ROUND(SomaAgrup,15-13*#REF!)))</f>
        <v>#VALUE!</v>
      </c>
      <c r="Y199" s="0" t="e">
        <f aca="false">IF(AND($C199="S",$X199&gt;0),IF(ISBLANK(#REF!),"RA",LEFT(#REF!,2)),"")</f>
        <v>#VALUE!</v>
      </c>
      <c r="Z199" s="50" t="e">
        <f aca="true">IF($C199="S",IF($Y199="CP",$X199,IF($Y199="RA",(($X199)*[1]QCI!$AA$3),0)),SomaAgrup)</f>
        <v>#VALUE!</v>
      </c>
      <c r="AA199" s="51" t="e">
        <f aca="true">IF($C199="S",IF($Y199="OU",ROUND($X199,2),0),SomaAgrup)</f>
        <v>#VALUE!</v>
      </c>
    </row>
    <row r="200" customFormat="false" ht="15" hidden="true" customHeight="false" outlineLevel="0" collapsed="false">
      <c r="A200" s="0" t="str">
        <f aca="false">CHOOSE(1+LOG(1+2*(ORÇAMENTO.Nivel="Meta")+4*(ORÇAMENTO.Nivel="Nível 2")+8*(ORÇAMENTO.Nivel="Nível 3")+16*(ORÇAMENTO.Nivel="Nível 4")+32*(ORÇAMENTO.Nivel="Serviço"),2),0,1,2,3,4,"S")</f>
        <v>S</v>
      </c>
      <c r="B200" s="0" t="n">
        <f aca="true">IF(OR(C200="s",C200=0),OFFSET(B200,-1,0),C200)</f>
        <v>2</v>
      </c>
      <c r="C200" s="0" t="str">
        <f aca="true">IF(OFFSET(C200,-1,0)="L",1,IF(OFFSET(C200,-1,0)=1,2,IF(OR(A200="s",A200=0),"S",IF(AND(OFFSET(C200,-1,0)=2,A200=4),3,IF(AND(OR(OFFSET(C200,-1,0)="s",OFFSET(C200,-1,0)=0),A200&lt;&gt;"s",A200&gt;OFFSET(B200,-1,0)),OFFSET(B200,-1,0),A200)))))</f>
        <v>S</v>
      </c>
      <c r="D200" s="0" t="n">
        <f aca="false">IF(OR(C200="S",C200=0),0,IF(ISERROR(K200),J200,SMALL(J200:K200,1)))</f>
        <v>0</v>
      </c>
      <c r="E200" s="0" t="n">
        <f aca="true">IF($C200=1,OFFSET(E200,-1,0)+MAX(1,COUNTIF([1]QCI!$A$13:$A$24,OFFSET([1]ORÇAMENTO!E200,-1,0))),OFFSET(E200,-1,0))</f>
        <v>2</v>
      </c>
      <c r="F200" s="0" t="n">
        <f aca="true">IF($C200=1,0,IF($C200=2,OFFSET(F200,-1,0)+1,OFFSET(F200,-1,0)))</f>
        <v>4</v>
      </c>
      <c r="G200" s="0" t="n">
        <f aca="true">IF(AND($C200&lt;=2,$C200&lt;&gt;0),0,IF($C200=3,OFFSET(G200,-1,0)+1,OFFSET(G200,-1,0)))</f>
        <v>0</v>
      </c>
      <c r="H200" s="0" t="n">
        <f aca="true">IF(AND($C200&lt;=3,$C200&lt;&gt;0),0,IF($C200=4,OFFSET(H200,-1,0)+1,OFFSET(H200,-1,0)))</f>
        <v>0</v>
      </c>
      <c r="I200" s="0" t="e">
        <f aca="true">IF(AND($C200&lt;=4,$C200&lt;&gt;0),0,IF(AND($C200="S",$X200&gt;0),OFFSET(I200,-1,0)+1,OFFSET(I200,-1,0)))</f>
        <v>#VALUE!</v>
      </c>
      <c r="J200" s="0" t="n">
        <f aca="true">IF(OR($C200="S",$C200=0),0,MATCH(0,OFFSET($D200,1,$C200,ROW($C$251)-ROW($C200)),0))</f>
        <v>0</v>
      </c>
      <c r="K200" s="0" t="n">
        <f aca="true">IF(OR($C200="S",$C200=0),0,MATCH(OFFSET($D200,0,$C200)+IF($C200&lt;&gt;1,1,COUNTIF([1]QCI!$A$13:$A$24,[1]ORÇAMENTO!E200)),OFFSET($D200,1,$C200,ROW($C$251)-ROW($C200)),0))</f>
        <v>0</v>
      </c>
      <c r="L200" s="38"/>
      <c r="M200" s="39" t="s">
        <v>7</v>
      </c>
      <c r="N200" s="40" t="str">
        <f aca="false">CHOOSE(1+LOG(1+2*(C200=1)+4*(C200=2)+8*(C200=3)+16*(C200=4)+32*(C200="S"),2),"","Meta","Nível 2","Nível 3","Nível 4","Serviço")</f>
        <v>Serviço</v>
      </c>
      <c r="O200" s="41" t="str">
        <f aca="false">IF(OR($C200=0,$L200=""),"-",CONCATENATE(E200&amp;".",IF(AND($A$5&gt;=2,$C200&gt;=2),F200&amp;".",""),IF(AND($A$5&gt;=3,$C200&gt;=3),G200&amp;".",""),IF(AND($A$5&gt;=4,$C200&gt;=4),H200&amp;".",""),IF($C200="S",I200&amp;".","")))</f>
        <v>-</v>
      </c>
      <c r="P200" s="42" t="s">
        <v>49</v>
      </c>
      <c r="Q200" s="43"/>
      <c r="R200" s="44" t="e">
        <f aca="false">IF($C200="S",REFERENCIA.Descricao,"(digite a descrição aqui)")</f>
        <v>#VALUE!</v>
      </c>
      <c r="S200" s="45" t="e">
        <f aca="false">REFERENCIA.Unidade</f>
        <v>#VALUE!</v>
      </c>
      <c r="T200" s="46" t="n">
        <f aca="true">OFFSET([1]CÁLCULO!H$15,ROW($T200)-ROW(T$15),0)</f>
        <v>0</v>
      </c>
      <c r="U200" s="47"/>
      <c r="V200" s="48" t="s">
        <v>10</v>
      </c>
      <c r="W200" s="46" t="e">
        <f aca="false">IF($C200="S",ROUND(IF(TIPOORCAMENTO="Proposto",ORÇAMENTO.CustoUnitario*(1+#REF!),ORÇAMENTO.PrecoUnitarioLicitado),15-13*#REF!),0)</f>
        <v>#VALUE!</v>
      </c>
      <c r="X200" s="49" t="e">
        <f aca="false">IF($C200="S",VTOTAL1,IF($C200=0,0,ROUND(SomaAgrup,15-13*#REF!)))</f>
        <v>#VALUE!</v>
      </c>
      <c r="Y200" s="0" t="e">
        <f aca="false">IF(AND($C200="S",$X200&gt;0),IF(ISBLANK(#REF!),"RA",LEFT(#REF!,2)),"")</f>
        <v>#VALUE!</v>
      </c>
      <c r="Z200" s="50" t="e">
        <f aca="true">IF($C200="S",IF($Y200="CP",$X200,IF($Y200="RA",(($X200)*[1]QCI!$AA$3),0)),SomaAgrup)</f>
        <v>#VALUE!</v>
      </c>
      <c r="AA200" s="51" t="e">
        <f aca="true">IF($C200="S",IF($Y200="OU",ROUND($X200,2),0),SomaAgrup)</f>
        <v>#VALUE!</v>
      </c>
    </row>
    <row r="201" customFormat="false" ht="15" hidden="true" customHeight="false" outlineLevel="0" collapsed="false">
      <c r="A201" s="0" t="str">
        <f aca="false">CHOOSE(1+LOG(1+2*(ORÇAMENTO.Nivel="Meta")+4*(ORÇAMENTO.Nivel="Nível 2")+8*(ORÇAMENTO.Nivel="Nível 3")+16*(ORÇAMENTO.Nivel="Nível 4")+32*(ORÇAMENTO.Nivel="Serviço"),2),0,1,2,3,4,"S")</f>
        <v>S</v>
      </c>
      <c r="B201" s="0" t="n">
        <f aca="true">IF(OR(C201="s",C201=0),OFFSET(B201,-1,0),C201)</f>
        <v>2</v>
      </c>
      <c r="C201" s="0" t="str">
        <f aca="true">IF(OFFSET(C201,-1,0)="L",1,IF(OFFSET(C201,-1,0)=1,2,IF(OR(A201="s",A201=0),"S",IF(AND(OFFSET(C201,-1,0)=2,A201=4),3,IF(AND(OR(OFFSET(C201,-1,0)="s",OFFSET(C201,-1,0)=0),A201&lt;&gt;"s",A201&gt;OFFSET(B201,-1,0)),OFFSET(B201,-1,0),A201)))))</f>
        <v>S</v>
      </c>
      <c r="D201" s="0" t="n">
        <f aca="false">IF(OR(C201="S",C201=0),0,IF(ISERROR(K201),J201,SMALL(J201:K201,1)))</f>
        <v>0</v>
      </c>
      <c r="E201" s="0" t="n">
        <f aca="true">IF($C201=1,OFFSET(E201,-1,0)+MAX(1,COUNTIF([1]QCI!$A$13:$A$24,OFFSET([1]ORÇAMENTO!E201,-1,0))),OFFSET(E201,-1,0))</f>
        <v>2</v>
      </c>
      <c r="F201" s="0" t="n">
        <f aca="true">IF($C201=1,0,IF($C201=2,OFFSET(F201,-1,0)+1,OFFSET(F201,-1,0)))</f>
        <v>4</v>
      </c>
      <c r="G201" s="0" t="n">
        <f aca="true">IF(AND($C201&lt;=2,$C201&lt;&gt;0),0,IF($C201=3,OFFSET(G201,-1,0)+1,OFFSET(G201,-1,0)))</f>
        <v>0</v>
      </c>
      <c r="H201" s="0" t="n">
        <f aca="true">IF(AND($C201&lt;=3,$C201&lt;&gt;0),0,IF($C201=4,OFFSET(H201,-1,0)+1,OFFSET(H201,-1,0)))</f>
        <v>0</v>
      </c>
      <c r="I201" s="0" t="e">
        <f aca="true">IF(AND($C201&lt;=4,$C201&lt;&gt;0),0,IF(AND($C201="S",$X201&gt;0),OFFSET(I201,-1,0)+1,OFFSET(I201,-1,0)))</f>
        <v>#VALUE!</v>
      </c>
      <c r="J201" s="0" t="n">
        <f aca="true">IF(OR($C201="S",$C201=0),0,MATCH(0,OFFSET($D201,1,$C201,ROW($C$251)-ROW($C201)),0))</f>
        <v>0</v>
      </c>
      <c r="K201" s="0" t="n">
        <f aca="true">IF(OR($C201="S",$C201=0),0,MATCH(OFFSET($D201,0,$C201)+IF($C201&lt;&gt;1,1,COUNTIF([1]QCI!$A$13:$A$24,[1]ORÇAMENTO!E201)),OFFSET($D201,1,$C201,ROW($C$251)-ROW($C201)),0))</f>
        <v>0</v>
      </c>
      <c r="L201" s="38"/>
      <c r="M201" s="39" t="s">
        <v>7</v>
      </c>
      <c r="N201" s="40" t="str">
        <f aca="false">CHOOSE(1+LOG(1+2*(C201=1)+4*(C201=2)+8*(C201=3)+16*(C201=4)+32*(C201="S"),2),"","Meta","Nível 2","Nível 3","Nível 4","Serviço")</f>
        <v>Serviço</v>
      </c>
      <c r="O201" s="41" t="str">
        <f aca="false">IF(OR($C201=0,$L201=""),"-",CONCATENATE(E201&amp;".",IF(AND($A$5&gt;=2,$C201&gt;=2),F201&amp;".",""),IF(AND($A$5&gt;=3,$C201&gt;=3),G201&amp;".",""),IF(AND($A$5&gt;=4,$C201&gt;=4),H201&amp;".",""),IF($C201="S",I201&amp;".","")))</f>
        <v>-</v>
      </c>
      <c r="P201" s="42" t="s">
        <v>49</v>
      </c>
      <c r="Q201" s="43"/>
      <c r="R201" s="44" t="e">
        <f aca="false">IF($C201="S",REFERENCIA.Descricao,"(digite a descrição aqui)")</f>
        <v>#VALUE!</v>
      </c>
      <c r="S201" s="45" t="e">
        <f aca="false">REFERENCIA.Unidade</f>
        <v>#VALUE!</v>
      </c>
      <c r="T201" s="46" t="n">
        <f aca="true">OFFSET([1]CÁLCULO!H$15,ROW($T201)-ROW(T$15),0)</f>
        <v>0</v>
      </c>
      <c r="U201" s="47"/>
      <c r="V201" s="48" t="s">
        <v>10</v>
      </c>
      <c r="W201" s="46" t="e">
        <f aca="false">IF($C201="S",ROUND(IF(TIPOORCAMENTO="Proposto",ORÇAMENTO.CustoUnitario*(1+#REF!),ORÇAMENTO.PrecoUnitarioLicitado),15-13*#REF!),0)</f>
        <v>#VALUE!</v>
      </c>
      <c r="X201" s="49" t="e">
        <f aca="false">IF($C201="S",VTOTAL1,IF($C201=0,0,ROUND(SomaAgrup,15-13*#REF!)))</f>
        <v>#VALUE!</v>
      </c>
      <c r="Y201" s="0" t="e">
        <f aca="false">IF(AND($C201="S",$X201&gt;0),IF(ISBLANK(#REF!),"RA",LEFT(#REF!,2)),"")</f>
        <v>#VALUE!</v>
      </c>
      <c r="Z201" s="50" t="e">
        <f aca="true">IF($C201="S",IF($Y201="CP",$X201,IF($Y201="RA",(($X201)*[1]QCI!$AA$3),0)),SomaAgrup)</f>
        <v>#VALUE!</v>
      </c>
      <c r="AA201" s="51" t="e">
        <f aca="true">IF($C201="S",IF($Y201="OU",ROUND($X201,2),0),SomaAgrup)</f>
        <v>#VALUE!</v>
      </c>
    </row>
    <row r="202" customFormat="false" ht="15" hidden="true" customHeight="false" outlineLevel="0" collapsed="false">
      <c r="A202" s="0" t="str">
        <f aca="false">CHOOSE(1+LOG(1+2*(ORÇAMENTO.Nivel="Meta")+4*(ORÇAMENTO.Nivel="Nível 2")+8*(ORÇAMENTO.Nivel="Nível 3")+16*(ORÇAMENTO.Nivel="Nível 4")+32*(ORÇAMENTO.Nivel="Serviço"),2),0,1,2,3,4,"S")</f>
        <v>S</v>
      </c>
      <c r="B202" s="0" t="n">
        <f aca="true">IF(OR(C202="s",C202=0),OFFSET(B202,-1,0),C202)</f>
        <v>2</v>
      </c>
      <c r="C202" s="0" t="str">
        <f aca="true">IF(OFFSET(C202,-1,0)="L",1,IF(OFFSET(C202,-1,0)=1,2,IF(OR(A202="s",A202=0),"S",IF(AND(OFFSET(C202,-1,0)=2,A202=4),3,IF(AND(OR(OFFSET(C202,-1,0)="s",OFFSET(C202,-1,0)=0),A202&lt;&gt;"s",A202&gt;OFFSET(B202,-1,0)),OFFSET(B202,-1,0),A202)))))</f>
        <v>S</v>
      </c>
      <c r="D202" s="0" t="n">
        <f aca="false">IF(OR(C202="S",C202=0),0,IF(ISERROR(K202),J202,SMALL(J202:K202,1)))</f>
        <v>0</v>
      </c>
      <c r="E202" s="0" t="n">
        <f aca="true">IF($C202=1,OFFSET(E202,-1,0)+MAX(1,COUNTIF([1]QCI!$A$13:$A$24,OFFSET([1]ORÇAMENTO!E202,-1,0))),OFFSET(E202,-1,0))</f>
        <v>2</v>
      </c>
      <c r="F202" s="0" t="n">
        <f aca="true">IF($C202=1,0,IF($C202=2,OFFSET(F202,-1,0)+1,OFFSET(F202,-1,0)))</f>
        <v>4</v>
      </c>
      <c r="G202" s="0" t="n">
        <f aca="true">IF(AND($C202&lt;=2,$C202&lt;&gt;0),0,IF($C202=3,OFFSET(G202,-1,0)+1,OFFSET(G202,-1,0)))</f>
        <v>0</v>
      </c>
      <c r="H202" s="0" t="n">
        <f aca="true">IF(AND($C202&lt;=3,$C202&lt;&gt;0),0,IF($C202=4,OFFSET(H202,-1,0)+1,OFFSET(H202,-1,0)))</f>
        <v>0</v>
      </c>
      <c r="I202" s="0" t="e">
        <f aca="true">IF(AND($C202&lt;=4,$C202&lt;&gt;0),0,IF(AND($C202="S",$X202&gt;0),OFFSET(I202,-1,0)+1,OFFSET(I202,-1,0)))</f>
        <v>#VALUE!</v>
      </c>
      <c r="J202" s="0" t="n">
        <f aca="true">IF(OR($C202="S",$C202=0),0,MATCH(0,OFFSET($D202,1,$C202,ROW($C$251)-ROW($C202)),0))</f>
        <v>0</v>
      </c>
      <c r="K202" s="0" t="n">
        <f aca="true">IF(OR($C202="S",$C202=0),0,MATCH(OFFSET($D202,0,$C202)+IF($C202&lt;&gt;1,1,COUNTIF([1]QCI!$A$13:$A$24,[1]ORÇAMENTO!E202)),OFFSET($D202,1,$C202,ROW($C$251)-ROW($C202)),0))</f>
        <v>0</v>
      </c>
      <c r="L202" s="38"/>
      <c r="M202" s="39" t="s">
        <v>7</v>
      </c>
      <c r="N202" s="40" t="str">
        <f aca="false">CHOOSE(1+LOG(1+2*(C202=1)+4*(C202=2)+8*(C202=3)+16*(C202=4)+32*(C202="S"),2),"","Meta","Nível 2","Nível 3","Nível 4","Serviço")</f>
        <v>Serviço</v>
      </c>
      <c r="O202" s="41" t="str">
        <f aca="false">IF(OR($C202=0,$L202=""),"-",CONCATENATE(E202&amp;".",IF(AND($A$5&gt;=2,$C202&gt;=2),F202&amp;".",""),IF(AND($A$5&gt;=3,$C202&gt;=3),G202&amp;".",""),IF(AND($A$5&gt;=4,$C202&gt;=4),H202&amp;".",""),IF($C202="S",I202&amp;".","")))</f>
        <v>-</v>
      </c>
      <c r="P202" s="42" t="s">
        <v>49</v>
      </c>
      <c r="Q202" s="43"/>
      <c r="R202" s="44" t="e">
        <f aca="false">IF($C202="S",REFERENCIA.Descricao,"(digite a descrição aqui)")</f>
        <v>#VALUE!</v>
      </c>
      <c r="S202" s="45" t="e">
        <f aca="false">REFERENCIA.Unidade</f>
        <v>#VALUE!</v>
      </c>
      <c r="T202" s="46" t="n">
        <f aca="true">OFFSET([1]CÁLCULO!H$15,ROW($T202)-ROW(T$15),0)</f>
        <v>0</v>
      </c>
      <c r="U202" s="47"/>
      <c r="V202" s="48" t="s">
        <v>10</v>
      </c>
      <c r="W202" s="46" t="e">
        <f aca="false">IF($C202="S",ROUND(IF(TIPOORCAMENTO="Proposto",ORÇAMENTO.CustoUnitario*(1+#REF!),ORÇAMENTO.PrecoUnitarioLicitado),15-13*#REF!),0)</f>
        <v>#VALUE!</v>
      </c>
      <c r="X202" s="49" t="e">
        <f aca="false">IF($C202="S",VTOTAL1,IF($C202=0,0,ROUND(SomaAgrup,15-13*#REF!)))</f>
        <v>#VALUE!</v>
      </c>
      <c r="Y202" s="0" t="e">
        <f aca="false">IF(AND($C202="S",$X202&gt;0),IF(ISBLANK(#REF!),"RA",LEFT(#REF!,2)),"")</f>
        <v>#VALUE!</v>
      </c>
      <c r="Z202" s="50" t="e">
        <f aca="true">IF($C202="S",IF($Y202="CP",$X202,IF($Y202="RA",(($X202)*[1]QCI!$AA$3),0)),SomaAgrup)</f>
        <v>#VALUE!</v>
      </c>
      <c r="AA202" s="51" t="e">
        <f aca="true">IF($C202="S",IF($Y202="OU",ROUND($X202,2),0),SomaAgrup)</f>
        <v>#VALUE!</v>
      </c>
    </row>
    <row r="203" customFormat="false" ht="15" hidden="true" customHeight="false" outlineLevel="0" collapsed="false">
      <c r="A203" s="0" t="str">
        <f aca="false">CHOOSE(1+LOG(1+2*(ORÇAMENTO.Nivel="Meta")+4*(ORÇAMENTO.Nivel="Nível 2")+8*(ORÇAMENTO.Nivel="Nível 3")+16*(ORÇAMENTO.Nivel="Nível 4")+32*(ORÇAMENTO.Nivel="Serviço"),2),0,1,2,3,4,"S")</f>
        <v>S</v>
      </c>
      <c r="B203" s="0" t="n">
        <f aca="true">IF(OR(C203="s",C203=0),OFFSET(B203,-1,0),C203)</f>
        <v>2</v>
      </c>
      <c r="C203" s="0" t="str">
        <f aca="true">IF(OFFSET(C203,-1,0)="L",1,IF(OFFSET(C203,-1,0)=1,2,IF(OR(A203="s",A203=0),"S",IF(AND(OFFSET(C203,-1,0)=2,A203=4),3,IF(AND(OR(OFFSET(C203,-1,0)="s",OFFSET(C203,-1,0)=0),A203&lt;&gt;"s",A203&gt;OFFSET(B203,-1,0)),OFFSET(B203,-1,0),A203)))))</f>
        <v>S</v>
      </c>
      <c r="D203" s="0" t="n">
        <f aca="false">IF(OR(C203="S",C203=0),0,IF(ISERROR(K203),J203,SMALL(J203:K203,1)))</f>
        <v>0</v>
      </c>
      <c r="E203" s="0" t="n">
        <f aca="true">IF($C203=1,OFFSET(E203,-1,0)+MAX(1,COUNTIF([1]QCI!$A$13:$A$24,OFFSET([1]ORÇAMENTO!E203,-1,0))),OFFSET(E203,-1,0))</f>
        <v>2</v>
      </c>
      <c r="F203" s="0" t="n">
        <f aca="true">IF($C203=1,0,IF($C203=2,OFFSET(F203,-1,0)+1,OFFSET(F203,-1,0)))</f>
        <v>4</v>
      </c>
      <c r="G203" s="0" t="n">
        <f aca="true">IF(AND($C203&lt;=2,$C203&lt;&gt;0),0,IF($C203=3,OFFSET(G203,-1,0)+1,OFFSET(G203,-1,0)))</f>
        <v>0</v>
      </c>
      <c r="H203" s="0" t="n">
        <f aca="true">IF(AND($C203&lt;=3,$C203&lt;&gt;0),0,IF($C203=4,OFFSET(H203,-1,0)+1,OFFSET(H203,-1,0)))</f>
        <v>0</v>
      </c>
      <c r="I203" s="0" t="e">
        <f aca="true">IF(AND($C203&lt;=4,$C203&lt;&gt;0),0,IF(AND($C203="S",$X203&gt;0),OFFSET(I203,-1,0)+1,OFFSET(I203,-1,0)))</f>
        <v>#VALUE!</v>
      </c>
      <c r="J203" s="0" t="n">
        <f aca="true">IF(OR($C203="S",$C203=0),0,MATCH(0,OFFSET($D203,1,$C203,ROW($C$251)-ROW($C203)),0))</f>
        <v>0</v>
      </c>
      <c r="K203" s="0" t="n">
        <f aca="true">IF(OR($C203="S",$C203=0),0,MATCH(OFFSET($D203,0,$C203)+IF($C203&lt;&gt;1,1,COUNTIF([1]QCI!$A$13:$A$24,[1]ORÇAMENTO!E203)),OFFSET($D203,1,$C203,ROW($C$251)-ROW($C203)),0))</f>
        <v>0</v>
      </c>
      <c r="L203" s="38"/>
      <c r="M203" s="39" t="s">
        <v>7</v>
      </c>
      <c r="N203" s="40" t="str">
        <f aca="false">CHOOSE(1+LOG(1+2*(C203=1)+4*(C203=2)+8*(C203=3)+16*(C203=4)+32*(C203="S"),2),"","Meta","Nível 2","Nível 3","Nível 4","Serviço")</f>
        <v>Serviço</v>
      </c>
      <c r="O203" s="41" t="str">
        <f aca="false">IF(OR($C203=0,$L203=""),"-",CONCATENATE(E203&amp;".",IF(AND($A$5&gt;=2,$C203&gt;=2),F203&amp;".",""),IF(AND($A$5&gt;=3,$C203&gt;=3),G203&amp;".",""),IF(AND($A$5&gt;=4,$C203&gt;=4),H203&amp;".",""),IF($C203="S",I203&amp;".","")))</f>
        <v>-</v>
      </c>
      <c r="P203" s="42" t="s">
        <v>49</v>
      </c>
      <c r="Q203" s="43"/>
      <c r="R203" s="44" t="e">
        <f aca="false">IF($C203="S",REFERENCIA.Descricao,"(digite a descrição aqui)")</f>
        <v>#VALUE!</v>
      </c>
      <c r="S203" s="45" t="e">
        <f aca="false">REFERENCIA.Unidade</f>
        <v>#VALUE!</v>
      </c>
      <c r="T203" s="46" t="n">
        <f aca="true">OFFSET([1]CÁLCULO!H$15,ROW($T203)-ROW(T$15),0)</f>
        <v>0</v>
      </c>
      <c r="U203" s="47"/>
      <c r="V203" s="48" t="s">
        <v>10</v>
      </c>
      <c r="W203" s="46" t="e">
        <f aca="false">IF($C203="S",ROUND(IF(TIPOORCAMENTO="Proposto",ORÇAMENTO.CustoUnitario*(1+#REF!),ORÇAMENTO.PrecoUnitarioLicitado),15-13*#REF!),0)</f>
        <v>#VALUE!</v>
      </c>
      <c r="X203" s="49" t="e">
        <f aca="false">IF($C203="S",VTOTAL1,IF($C203=0,0,ROUND(SomaAgrup,15-13*#REF!)))</f>
        <v>#VALUE!</v>
      </c>
      <c r="Y203" s="0" t="e">
        <f aca="false">IF(AND($C203="S",$X203&gt;0),IF(ISBLANK(#REF!),"RA",LEFT(#REF!,2)),"")</f>
        <v>#VALUE!</v>
      </c>
      <c r="Z203" s="50" t="e">
        <f aca="true">IF($C203="S",IF($Y203="CP",$X203,IF($Y203="RA",(($X203)*[1]QCI!$AA$3),0)),SomaAgrup)</f>
        <v>#VALUE!</v>
      </c>
      <c r="AA203" s="51" t="e">
        <f aca="true">IF($C203="S",IF($Y203="OU",ROUND($X203,2),0),SomaAgrup)</f>
        <v>#VALUE!</v>
      </c>
    </row>
    <row r="204" customFormat="false" ht="15" hidden="true" customHeight="false" outlineLevel="0" collapsed="false">
      <c r="A204" s="0" t="str">
        <f aca="false">CHOOSE(1+LOG(1+2*(ORÇAMENTO.Nivel="Meta")+4*(ORÇAMENTO.Nivel="Nível 2")+8*(ORÇAMENTO.Nivel="Nível 3")+16*(ORÇAMENTO.Nivel="Nível 4")+32*(ORÇAMENTO.Nivel="Serviço"),2),0,1,2,3,4,"S")</f>
        <v>S</v>
      </c>
      <c r="B204" s="0" t="n">
        <f aca="true">IF(OR(C204="s",C204=0),OFFSET(B204,-1,0),C204)</f>
        <v>2</v>
      </c>
      <c r="C204" s="0" t="str">
        <f aca="true">IF(OFFSET(C204,-1,0)="L",1,IF(OFFSET(C204,-1,0)=1,2,IF(OR(A204="s",A204=0),"S",IF(AND(OFFSET(C204,-1,0)=2,A204=4),3,IF(AND(OR(OFFSET(C204,-1,0)="s",OFFSET(C204,-1,0)=0),A204&lt;&gt;"s",A204&gt;OFFSET(B204,-1,0)),OFFSET(B204,-1,0),A204)))))</f>
        <v>S</v>
      </c>
      <c r="D204" s="0" t="n">
        <f aca="false">IF(OR(C204="S",C204=0),0,IF(ISERROR(K204),J204,SMALL(J204:K204,1)))</f>
        <v>0</v>
      </c>
      <c r="E204" s="0" t="n">
        <f aca="true">IF($C204=1,OFFSET(E204,-1,0)+MAX(1,COUNTIF([1]QCI!$A$13:$A$24,OFFSET([1]ORÇAMENTO!E204,-1,0))),OFFSET(E204,-1,0))</f>
        <v>2</v>
      </c>
      <c r="F204" s="0" t="n">
        <f aca="true">IF($C204=1,0,IF($C204=2,OFFSET(F204,-1,0)+1,OFFSET(F204,-1,0)))</f>
        <v>4</v>
      </c>
      <c r="G204" s="0" t="n">
        <f aca="true">IF(AND($C204&lt;=2,$C204&lt;&gt;0),0,IF($C204=3,OFFSET(G204,-1,0)+1,OFFSET(G204,-1,0)))</f>
        <v>0</v>
      </c>
      <c r="H204" s="0" t="n">
        <f aca="true">IF(AND($C204&lt;=3,$C204&lt;&gt;0),0,IF($C204=4,OFFSET(H204,-1,0)+1,OFFSET(H204,-1,0)))</f>
        <v>0</v>
      </c>
      <c r="I204" s="0" t="e">
        <f aca="true">IF(AND($C204&lt;=4,$C204&lt;&gt;0),0,IF(AND($C204="S",$X204&gt;0),OFFSET(I204,-1,0)+1,OFFSET(I204,-1,0)))</f>
        <v>#VALUE!</v>
      </c>
      <c r="J204" s="0" t="n">
        <f aca="true">IF(OR($C204="S",$C204=0),0,MATCH(0,OFFSET($D204,1,$C204,ROW($C$251)-ROW($C204)),0))</f>
        <v>0</v>
      </c>
      <c r="K204" s="0" t="n">
        <f aca="true">IF(OR($C204="S",$C204=0),0,MATCH(OFFSET($D204,0,$C204)+IF($C204&lt;&gt;1,1,COUNTIF([1]QCI!$A$13:$A$24,[1]ORÇAMENTO!E204)),OFFSET($D204,1,$C204,ROW($C$251)-ROW($C204)),0))</f>
        <v>0</v>
      </c>
      <c r="L204" s="38"/>
      <c r="M204" s="39" t="s">
        <v>7</v>
      </c>
      <c r="N204" s="40" t="str">
        <f aca="false">CHOOSE(1+LOG(1+2*(C204=1)+4*(C204=2)+8*(C204=3)+16*(C204=4)+32*(C204="S"),2),"","Meta","Nível 2","Nível 3","Nível 4","Serviço")</f>
        <v>Serviço</v>
      </c>
      <c r="O204" s="41" t="str">
        <f aca="false">IF(OR($C204=0,$L204=""),"-",CONCATENATE(E204&amp;".",IF(AND($A$5&gt;=2,$C204&gt;=2),F204&amp;".",""),IF(AND($A$5&gt;=3,$C204&gt;=3),G204&amp;".",""),IF(AND($A$5&gt;=4,$C204&gt;=4),H204&amp;".",""),IF($C204="S",I204&amp;".","")))</f>
        <v>-</v>
      </c>
      <c r="P204" s="42" t="s">
        <v>49</v>
      </c>
      <c r="Q204" s="43"/>
      <c r="R204" s="44" t="e">
        <f aca="false">IF($C204="S",REFERENCIA.Descricao,"(digite a descrição aqui)")</f>
        <v>#VALUE!</v>
      </c>
      <c r="S204" s="45" t="e">
        <f aca="false">REFERENCIA.Unidade</f>
        <v>#VALUE!</v>
      </c>
      <c r="T204" s="46" t="n">
        <f aca="true">OFFSET([1]CÁLCULO!H$15,ROW($T204)-ROW(T$15),0)</f>
        <v>0</v>
      </c>
      <c r="U204" s="47"/>
      <c r="V204" s="48" t="s">
        <v>10</v>
      </c>
      <c r="W204" s="46" t="e">
        <f aca="false">IF($C204="S",ROUND(IF(TIPOORCAMENTO="Proposto",ORÇAMENTO.CustoUnitario*(1+#REF!),ORÇAMENTO.PrecoUnitarioLicitado),15-13*#REF!),0)</f>
        <v>#VALUE!</v>
      </c>
      <c r="X204" s="49" t="e">
        <f aca="false">IF($C204="S",VTOTAL1,IF($C204=0,0,ROUND(SomaAgrup,15-13*#REF!)))</f>
        <v>#VALUE!</v>
      </c>
      <c r="Y204" s="0" t="e">
        <f aca="false">IF(AND($C204="S",$X204&gt;0),IF(ISBLANK(#REF!),"RA",LEFT(#REF!,2)),"")</f>
        <v>#VALUE!</v>
      </c>
      <c r="Z204" s="50" t="e">
        <f aca="true">IF($C204="S",IF($Y204="CP",$X204,IF($Y204="RA",(($X204)*[1]QCI!$AA$3),0)),SomaAgrup)</f>
        <v>#VALUE!</v>
      </c>
      <c r="AA204" s="51" t="e">
        <f aca="true">IF($C204="S",IF($Y204="OU",ROUND($X204,2),0),SomaAgrup)</f>
        <v>#VALUE!</v>
      </c>
    </row>
    <row r="205" customFormat="false" ht="15" hidden="true" customHeight="false" outlineLevel="0" collapsed="false">
      <c r="A205" s="0" t="str">
        <f aca="false">CHOOSE(1+LOG(1+2*(ORÇAMENTO.Nivel="Meta")+4*(ORÇAMENTO.Nivel="Nível 2")+8*(ORÇAMENTO.Nivel="Nível 3")+16*(ORÇAMENTO.Nivel="Nível 4")+32*(ORÇAMENTO.Nivel="Serviço"),2),0,1,2,3,4,"S")</f>
        <v>S</v>
      </c>
      <c r="B205" s="0" t="n">
        <f aca="true">IF(OR(C205="s",C205=0),OFFSET(B205,-1,0),C205)</f>
        <v>2</v>
      </c>
      <c r="C205" s="0" t="str">
        <f aca="true">IF(OFFSET(C205,-1,0)="L",1,IF(OFFSET(C205,-1,0)=1,2,IF(OR(A205="s",A205=0),"S",IF(AND(OFFSET(C205,-1,0)=2,A205=4),3,IF(AND(OR(OFFSET(C205,-1,0)="s",OFFSET(C205,-1,0)=0),A205&lt;&gt;"s",A205&gt;OFFSET(B205,-1,0)),OFFSET(B205,-1,0),A205)))))</f>
        <v>S</v>
      </c>
      <c r="D205" s="0" t="n">
        <f aca="false">IF(OR(C205="S",C205=0),0,IF(ISERROR(K205),J205,SMALL(J205:K205,1)))</f>
        <v>0</v>
      </c>
      <c r="E205" s="0" t="n">
        <f aca="true">IF($C205=1,OFFSET(E205,-1,0)+MAX(1,COUNTIF([1]QCI!$A$13:$A$24,OFFSET([1]ORÇAMENTO!E205,-1,0))),OFFSET(E205,-1,0))</f>
        <v>2</v>
      </c>
      <c r="F205" s="0" t="n">
        <f aca="true">IF($C205=1,0,IF($C205=2,OFFSET(F205,-1,0)+1,OFFSET(F205,-1,0)))</f>
        <v>4</v>
      </c>
      <c r="G205" s="0" t="n">
        <f aca="true">IF(AND($C205&lt;=2,$C205&lt;&gt;0),0,IF($C205=3,OFFSET(G205,-1,0)+1,OFFSET(G205,-1,0)))</f>
        <v>0</v>
      </c>
      <c r="H205" s="0" t="n">
        <f aca="true">IF(AND($C205&lt;=3,$C205&lt;&gt;0),0,IF($C205=4,OFFSET(H205,-1,0)+1,OFFSET(H205,-1,0)))</f>
        <v>0</v>
      </c>
      <c r="I205" s="0" t="e">
        <f aca="true">IF(AND($C205&lt;=4,$C205&lt;&gt;0),0,IF(AND($C205="S",$X205&gt;0),OFFSET(I205,-1,0)+1,OFFSET(I205,-1,0)))</f>
        <v>#VALUE!</v>
      </c>
      <c r="J205" s="0" t="n">
        <f aca="true">IF(OR($C205="S",$C205=0),0,MATCH(0,OFFSET($D205,1,$C205,ROW($C$251)-ROW($C205)),0))</f>
        <v>0</v>
      </c>
      <c r="K205" s="0" t="n">
        <f aca="true">IF(OR($C205="S",$C205=0),0,MATCH(OFFSET($D205,0,$C205)+IF($C205&lt;&gt;1,1,COUNTIF([1]QCI!$A$13:$A$24,[1]ORÇAMENTO!E205)),OFFSET($D205,1,$C205,ROW($C$251)-ROW($C205)),0))</f>
        <v>0</v>
      </c>
      <c r="L205" s="38"/>
      <c r="M205" s="39" t="s">
        <v>7</v>
      </c>
      <c r="N205" s="40" t="str">
        <f aca="false">CHOOSE(1+LOG(1+2*(C205=1)+4*(C205=2)+8*(C205=3)+16*(C205=4)+32*(C205="S"),2),"","Meta","Nível 2","Nível 3","Nível 4","Serviço")</f>
        <v>Serviço</v>
      </c>
      <c r="O205" s="41" t="str">
        <f aca="false">IF(OR($C205=0,$L205=""),"-",CONCATENATE(E205&amp;".",IF(AND($A$5&gt;=2,$C205&gt;=2),F205&amp;".",""),IF(AND($A$5&gt;=3,$C205&gt;=3),G205&amp;".",""),IF(AND($A$5&gt;=4,$C205&gt;=4),H205&amp;".",""),IF($C205="S",I205&amp;".","")))</f>
        <v>-</v>
      </c>
      <c r="P205" s="42" t="s">
        <v>49</v>
      </c>
      <c r="Q205" s="43"/>
      <c r="R205" s="44" t="e">
        <f aca="false">IF($C205="S",REFERENCIA.Descricao,"(digite a descrição aqui)")</f>
        <v>#VALUE!</v>
      </c>
      <c r="S205" s="45" t="e">
        <f aca="false">REFERENCIA.Unidade</f>
        <v>#VALUE!</v>
      </c>
      <c r="T205" s="46" t="n">
        <f aca="true">OFFSET([1]CÁLCULO!H$15,ROW($T205)-ROW(T$15),0)</f>
        <v>0</v>
      </c>
      <c r="U205" s="47"/>
      <c r="V205" s="48" t="s">
        <v>10</v>
      </c>
      <c r="W205" s="46" t="e">
        <f aca="false">IF($C205="S",ROUND(IF(TIPOORCAMENTO="Proposto",ORÇAMENTO.CustoUnitario*(1+#REF!),ORÇAMENTO.PrecoUnitarioLicitado),15-13*#REF!),0)</f>
        <v>#VALUE!</v>
      </c>
      <c r="X205" s="49" t="e">
        <f aca="false">IF($C205="S",VTOTAL1,IF($C205=0,0,ROUND(SomaAgrup,15-13*#REF!)))</f>
        <v>#VALUE!</v>
      </c>
      <c r="Y205" s="0" t="e">
        <f aca="false">IF(AND($C205="S",$X205&gt;0),IF(ISBLANK(#REF!),"RA",LEFT(#REF!,2)),"")</f>
        <v>#VALUE!</v>
      </c>
      <c r="Z205" s="50" t="e">
        <f aca="true">IF($C205="S",IF($Y205="CP",$X205,IF($Y205="RA",(($X205)*[1]QCI!$AA$3),0)),SomaAgrup)</f>
        <v>#VALUE!</v>
      </c>
      <c r="AA205" s="51" t="e">
        <f aca="true">IF($C205="S",IF($Y205="OU",ROUND($X205,2),0),SomaAgrup)</f>
        <v>#VALUE!</v>
      </c>
    </row>
    <row r="206" customFormat="false" ht="15" hidden="true" customHeight="false" outlineLevel="0" collapsed="false">
      <c r="A206" s="0" t="str">
        <f aca="false">CHOOSE(1+LOG(1+2*(ORÇAMENTO.Nivel="Meta")+4*(ORÇAMENTO.Nivel="Nível 2")+8*(ORÇAMENTO.Nivel="Nível 3")+16*(ORÇAMENTO.Nivel="Nível 4")+32*(ORÇAMENTO.Nivel="Serviço"),2),0,1,2,3,4,"S")</f>
        <v>S</v>
      </c>
      <c r="B206" s="0" t="n">
        <f aca="true">IF(OR(C206="s",C206=0),OFFSET(B206,-1,0),C206)</f>
        <v>2</v>
      </c>
      <c r="C206" s="0" t="str">
        <f aca="true">IF(OFFSET(C206,-1,0)="L",1,IF(OFFSET(C206,-1,0)=1,2,IF(OR(A206="s",A206=0),"S",IF(AND(OFFSET(C206,-1,0)=2,A206=4),3,IF(AND(OR(OFFSET(C206,-1,0)="s",OFFSET(C206,-1,0)=0),A206&lt;&gt;"s",A206&gt;OFFSET(B206,-1,0)),OFFSET(B206,-1,0),A206)))))</f>
        <v>S</v>
      </c>
      <c r="D206" s="0" t="n">
        <f aca="false">IF(OR(C206="S",C206=0),0,IF(ISERROR(K206),J206,SMALL(J206:K206,1)))</f>
        <v>0</v>
      </c>
      <c r="E206" s="0" t="n">
        <f aca="true">IF($C206=1,OFFSET(E206,-1,0)+MAX(1,COUNTIF([1]QCI!$A$13:$A$24,OFFSET([1]ORÇAMENTO!E206,-1,0))),OFFSET(E206,-1,0))</f>
        <v>2</v>
      </c>
      <c r="F206" s="0" t="n">
        <f aca="true">IF($C206=1,0,IF($C206=2,OFFSET(F206,-1,0)+1,OFFSET(F206,-1,0)))</f>
        <v>4</v>
      </c>
      <c r="G206" s="0" t="n">
        <f aca="true">IF(AND($C206&lt;=2,$C206&lt;&gt;0),0,IF($C206=3,OFFSET(G206,-1,0)+1,OFFSET(G206,-1,0)))</f>
        <v>0</v>
      </c>
      <c r="H206" s="0" t="n">
        <f aca="true">IF(AND($C206&lt;=3,$C206&lt;&gt;0),0,IF($C206=4,OFFSET(H206,-1,0)+1,OFFSET(H206,-1,0)))</f>
        <v>0</v>
      </c>
      <c r="I206" s="0" t="e">
        <f aca="true">IF(AND($C206&lt;=4,$C206&lt;&gt;0),0,IF(AND($C206="S",$X206&gt;0),OFFSET(I206,-1,0)+1,OFFSET(I206,-1,0)))</f>
        <v>#VALUE!</v>
      </c>
      <c r="J206" s="0" t="n">
        <f aca="true">IF(OR($C206="S",$C206=0),0,MATCH(0,OFFSET($D206,1,$C206,ROW($C$251)-ROW($C206)),0))</f>
        <v>0</v>
      </c>
      <c r="K206" s="0" t="n">
        <f aca="true">IF(OR($C206="S",$C206=0),0,MATCH(OFFSET($D206,0,$C206)+IF($C206&lt;&gt;1,1,COUNTIF([1]QCI!$A$13:$A$24,[1]ORÇAMENTO!E206)),OFFSET($D206,1,$C206,ROW($C$251)-ROW($C206)),0))</f>
        <v>0</v>
      </c>
      <c r="L206" s="38"/>
      <c r="M206" s="39" t="s">
        <v>7</v>
      </c>
      <c r="N206" s="40" t="str">
        <f aca="false">CHOOSE(1+LOG(1+2*(C206=1)+4*(C206=2)+8*(C206=3)+16*(C206=4)+32*(C206="S"),2),"","Meta","Nível 2","Nível 3","Nível 4","Serviço")</f>
        <v>Serviço</v>
      </c>
      <c r="O206" s="41" t="str">
        <f aca="false">IF(OR($C206=0,$L206=""),"-",CONCATENATE(E206&amp;".",IF(AND($A$5&gt;=2,$C206&gt;=2),F206&amp;".",""),IF(AND($A$5&gt;=3,$C206&gt;=3),G206&amp;".",""),IF(AND($A$5&gt;=4,$C206&gt;=4),H206&amp;".",""),IF($C206="S",I206&amp;".","")))</f>
        <v>-</v>
      </c>
      <c r="P206" s="42" t="s">
        <v>49</v>
      </c>
      <c r="Q206" s="43"/>
      <c r="R206" s="44" t="e">
        <f aca="false">IF($C206="S",REFERENCIA.Descricao,"(digite a descrição aqui)")</f>
        <v>#VALUE!</v>
      </c>
      <c r="S206" s="45" t="e">
        <f aca="false">REFERENCIA.Unidade</f>
        <v>#VALUE!</v>
      </c>
      <c r="T206" s="46" t="n">
        <f aca="true">OFFSET([1]CÁLCULO!H$15,ROW($T206)-ROW(T$15),0)</f>
        <v>0</v>
      </c>
      <c r="U206" s="47"/>
      <c r="V206" s="48" t="s">
        <v>10</v>
      </c>
      <c r="W206" s="46" t="e">
        <f aca="false">IF($C206="S",ROUND(IF(TIPOORCAMENTO="Proposto",ORÇAMENTO.CustoUnitario*(1+#REF!),ORÇAMENTO.PrecoUnitarioLicitado),15-13*#REF!),0)</f>
        <v>#VALUE!</v>
      </c>
      <c r="X206" s="49" t="e">
        <f aca="false">IF($C206="S",VTOTAL1,IF($C206=0,0,ROUND(SomaAgrup,15-13*#REF!)))</f>
        <v>#VALUE!</v>
      </c>
      <c r="Y206" s="0" t="e">
        <f aca="false">IF(AND($C206="S",$X206&gt;0),IF(ISBLANK(#REF!),"RA",LEFT(#REF!,2)),"")</f>
        <v>#VALUE!</v>
      </c>
      <c r="Z206" s="50" t="e">
        <f aca="true">IF($C206="S",IF($Y206="CP",$X206,IF($Y206="RA",(($X206)*[1]QCI!$AA$3),0)),SomaAgrup)</f>
        <v>#VALUE!</v>
      </c>
      <c r="AA206" s="51" t="e">
        <f aca="true">IF($C206="S",IF($Y206="OU",ROUND($X206,2),0),SomaAgrup)</f>
        <v>#VALUE!</v>
      </c>
    </row>
    <row r="207" customFormat="false" ht="15" hidden="true" customHeight="false" outlineLevel="0" collapsed="false">
      <c r="A207" s="0" t="str">
        <f aca="false">CHOOSE(1+LOG(1+2*(ORÇAMENTO.Nivel="Meta")+4*(ORÇAMENTO.Nivel="Nível 2")+8*(ORÇAMENTO.Nivel="Nível 3")+16*(ORÇAMENTO.Nivel="Nível 4")+32*(ORÇAMENTO.Nivel="Serviço"),2),0,1,2,3,4,"S")</f>
        <v>S</v>
      </c>
      <c r="B207" s="0" t="n">
        <f aca="true">IF(OR(C207="s",C207=0),OFFSET(B207,-1,0),C207)</f>
        <v>2</v>
      </c>
      <c r="C207" s="0" t="str">
        <f aca="true">IF(OFFSET(C207,-1,0)="L",1,IF(OFFSET(C207,-1,0)=1,2,IF(OR(A207="s",A207=0),"S",IF(AND(OFFSET(C207,-1,0)=2,A207=4),3,IF(AND(OR(OFFSET(C207,-1,0)="s",OFFSET(C207,-1,0)=0),A207&lt;&gt;"s",A207&gt;OFFSET(B207,-1,0)),OFFSET(B207,-1,0),A207)))))</f>
        <v>S</v>
      </c>
      <c r="D207" s="0" t="n">
        <f aca="false">IF(OR(C207="S",C207=0),0,IF(ISERROR(K207),J207,SMALL(J207:K207,1)))</f>
        <v>0</v>
      </c>
      <c r="E207" s="0" t="n">
        <f aca="true">IF($C207=1,OFFSET(E207,-1,0)+MAX(1,COUNTIF([1]QCI!$A$13:$A$24,OFFSET([1]ORÇAMENTO!E207,-1,0))),OFFSET(E207,-1,0))</f>
        <v>2</v>
      </c>
      <c r="F207" s="0" t="n">
        <f aca="true">IF($C207=1,0,IF($C207=2,OFFSET(F207,-1,0)+1,OFFSET(F207,-1,0)))</f>
        <v>4</v>
      </c>
      <c r="G207" s="0" t="n">
        <f aca="true">IF(AND($C207&lt;=2,$C207&lt;&gt;0),0,IF($C207=3,OFFSET(G207,-1,0)+1,OFFSET(G207,-1,0)))</f>
        <v>0</v>
      </c>
      <c r="H207" s="0" t="n">
        <f aca="true">IF(AND($C207&lt;=3,$C207&lt;&gt;0),0,IF($C207=4,OFFSET(H207,-1,0)+1,OFFSET(H207,-1,0)))</f>
        <v>0</v>
      </c>
      <c r="I207" s="0" t="e">
        <f aca="true">IF(AND($C207&lt;=4,$C207&lt;&gt;0),0,IF(AND($C207="S",$X207&gt;0),OFFSET(I207,-1,0)+1,OFFSET(I207,-1,0)))</f>
        <v>#VALUE!</v>
      </c>
      <c r="J207" s="0" t="n">
        <f aca="true">IF(OR($C207="S",$C207=0),0,MATCH(0,OFFSET($D207,1,$C207,ROW($C$251)-ROW($C207)),0))</f>
        <v>0</v>
      </c>
      <c r="K207" s="0" t="n">
        <f aca="true">IF(OR($C207="S",$C207=0),0,MATCH(OFFSET($D207,0,$C207)+IF($C207&lt;&gt;1,1,COUNTIF([1]QCI!$A$13:$A$24,[1]ORÇAMENTO!E207)),OFFSET($D207,1,$C207,ROW($C$251)-ROW($C207)),0))</f>
        <v>0</v>
      </c>
      <c r="L207" s="38"/>
      <c r="M207" s="39" t="s">
        <v>7</v>
      </c>
      <c r="N207" s="40" t="str">
        <f aca="false">CHOOSE(1+LOG(1+2*(C207=1)+4*(C207=2)+8*(C207=3)+16*(C207=4)+32*(C207="S"),2),"","Meta","Nível 2","Nível 3","Nível 4","Serviço")</f>
        <v>Serviço</v>
      </c>
      <c r="O207" s="41" t="str">
        <f aca="false">IF(OR($C207=0,$L207=""),"-",CONCATENATE(E207&amp;".",IF(AND($A$5&gt;=2,$C207&gt;=2),F207&amp;".",""),IF(AND($A$5&gt;=3,$C207&gt;=3),G207&amp;".",""),IF(AND($A$5&gt;=4,$C207&gt;=4),H207&amp;".",""),IF($C207="S",I207&amp;".","")))</f>
        <v>-</v>
      </c>
      <c r="P207" s="42" t="s">
        <v>49</v>
      </c>
      <c r="Q207" s="43"/>
      <c r="R207" s="44" t="e">
        <f aca="false">IF($C207="S",REFERENCIA.Descricao,"(digite a descrição aqui)")</f>
        <v>#VALUE!</v>
      </c>
      <c r="S207" s="45" t="e">
        <f aca="false">REFERENCIA.Unidade</f>
        <v>#VALUE!</v>
      </c>
      <c r="T207" s="46" t="n">
        <f aca="true">OFFSET([1]CÁLCULO!H$15,ROW($T207)-ROW(T$15),0)</f>
        <v>0</v>
      </c>
      <c r="U207" s="47"/>
      <c r="V207" s="48" t="s">
        <v>10</v>
      </c>
      <c r="W207" s="46" t="e">
        <f aca="false">IF($C207="S",ROUND(IF(TIPOORCAMENTO="Proposto",ORÇAMENTO.CustoUnitario*(1+#REF!),ORÇAMENTO.PrecoUnitarioLicitado),15-13*#REF!),0)</f>
        <v>#VALUE!</v>
      </c>
      <c r="X207" s="49" t="e">
        <f aca="false">IF($C207="S",VTOTAL1,IF($C207=0,0,ROUND(SomaAgrup,15-13*#REF!)))</f>
        <v>#VALUE!</v>
      </c>
      <c r="Y207" s="0" t="e">
        <f aca="false">IF(AND($C207="S",$X207&gt;0),IF(ISBLANK(#REF!),"RA",LEFT(#REF!,2)),"")</f>
        <v>#VALUE!</v>
      </c>
      <c r="Z207" s="50" t="e">
        <f aca="true">IF($C207="S",IF($Y207="CP",$X207,IF($Y207="RA",(($X207)*[1]QCI!$AA$3),0)),SomaAgrup)</f>
        <v>#VALUE!</v>
      </c>
      <c r="AA207" s="51" t="e">
        <f aca="true">IF($C207="S",IF($Y207="OU",ROUND($X207,2),0),SomaAgrup)</f>
        <v>#VALUE!</v>
      </c>
    </row>
    <row r="208" customFormat="false" ht="15" hidden="true" customHeight="false" outlineLevel="0" collapsed="false">
      <c r="A208" s="0" t="str">
        <f aca="false">CHOOSE(1+LOG(1+2*(ORÇAMENTO.Nivel="Meta")+4*(ORÇAMENTO.Nivel="Nível 2")+8*(ORÇAMENTO.Nivel="Nível 3")+16*(ORÇAMENTO.Nivel="Nível 4")+32*(ORÇAMENTO.Nivel="Serviço"),2),0,1,2,3,4,"S")</f>
        <v>S</v>
      </c>
      <c r="B208" s="0" t="n">
        <f aca="true">IF(OR(C208="s",C208=0),OFFSET(B208,-1,0),C208)</f>
        <v>2</v>
      </c>
      <c r="C208" s="0" t="str">
        <f aca="true">IF(OFFSET(C208,-1,0)="L",1,IF(OFFSET(C208,-1,0)=1,2,IF(OR(A208="s",A208=0),"S",IF(AND(OFFSET(C208,-1,0)=2,A208=4),3,IF(AND(OR(OFFSET(C208,-1,0)="s",OFFSET(C208,-1,0)=0),A208&lt;&gt;"s",A208&gt;OFFSET(B208,-1,0)),OFFSET(B208,-1,0),A208)))))</f>
        <v>S</v>
      </c>
      <c r="D208" s="0" t="n">
        <f aca="false">IF(OR(C208="S",C208=0),0,IF(ISERROR(K208),J208,SMALL(J208:K208,1)))</f>
        <v>0</v>
      </c>
      <c r="E208" s="0" t="n">
        <f aca="true">IF($C208=1,OFFSET(E208,-1,0)+MAX(1,COUNTIF([1]QCI!$A$13:$A$24,OFFSET([1]ORÇAMENTO!E208,-1,0))),OFFSET(E208,-1,0))</f>
        <v>2</v>
      </c>
      <c r="F208" s="0" t="n">
        <f aca="true">IF($C208=1,0,IF($C208=2,OFFSET(F208,-1,0)+1,OFFSET(F208,-1,0)))</f>
        <v>4</v>
      </c>
      <c r="G208" s="0" t="n">
        <f aca="true">IF(AND($C208&lt;=2,$C208&lt;&gt;0),0,IF($C208=3,OFFSET(G208,-1,0)+1,OFFSET(G208,-1,0)))</f>
        <v>0</v>
      </c>
      <c r="H208" s="0" t="n">
        <f aca="true">IF(AND($C208&lt;=3,$C208&lt;&gt;0),0,IF($C208=4,OFFSET(H208,-1,0)+1,OFFSET(H208,-1,0)))</f>
        <v>0</v>
      </c>
      <c r="I208" s="0" t="e">
        <f aca="true">IF(AND($C208&lt;=4,$C208&lt;&gt;0),0,IF(AND($C208="S",$X208&gt;0),OFFSET(I208,-1,0)+1,OFFSET(I208,-1,0)))</f>
        <v>#VALUE!</v>
      </c>
      <c r="J208" s="0" t="n">
        <f aca="true">IF(OR($C208="S",$C208=0),0,MATCH(0,OFFSET($D208,1,$C208,ROW($C$251)-ROW($C208)),0))</f>
        <v>0</v>
      </c>
      <c r="K208" s="0" t="n">
        <f aca="true">IF(OR($C208="S",$C208=0),0,MATCH(OFFSET($D208,0,$C208)+IF($C208&lt;&gt;1,1,COUNTIF([1]QCI!$A$13:$A$24,[1]ORÇAMENTO!E208)),OFFSET($D208,1,$C208,ROW($C$251)-ROW($C208)),0))</f>
        <v>0</v>
      </c>
      <c r="L208" s="38"/>
      <c r="M208" s="39" t="s">
        <v>7</v>
      </c>
      <c r="N208" s="40" t="str">
        <f aca="false">CHOOSE(1+LOG(1+2*(C208=1)+4*(C208=2)+8*(C208=3)+16*(C208=4)+32*(C208="S"),2),"","Meta","Nível 2","Nível 3","Nível 4","Serviço")</f>
        <v>Serviço</v>
      </c>
      <c r="O208" s="41" t="str">
        <f aca="false">IF(OR($C208=0,$L208=""),"-",CONCATENATE(E208&amp;".",IF(AND($A$5&gt;=2,$C208&gt;=2),F208&amp;".",""),IF(AND($A$5&gt;=3,$C208&gt;=3),G208&amp;".",""),IF(AND($A$5&gt;=4,$C208&gt;=4),H208&amp;".",""),IF($C208="S",I208&amp;".","")))</f>
        <v>-</v>
      </c>
      <c r="P208" s="42" t="s">
        <v>49</v>
      </c>
      <c r="Q208" s="43"/>
      <c r="R208" s="44" t="e">
        <f aca="false">IF($C208="S",REFERENCIA.Descricao,"(digite a descrição aqui)")</f>
        <v>#VALUE!</v>
      </c>
      <c r="S208" s="45" t="e">
        <f aca="false">REFERENCIA.Unidade</f>
        <v>#VALUE!</v>
      </c>
      <c r="T208" s="46" t="n">
        <f aca="true">OFFSET([1]CÁLCULO!H$15,ROW($T208)-ROW(T$15),0)</f>
        <v>0</v>
      </c>
      <c r="U208" s="47"/>
      <c r="V208" s="48" t="s">
        <v>10</v>
      </c>
      <c r="W208" s="46" t="e">
        <f aca="false">IF($C208="S",ROUND(IF(TIPOORCAMENTO="Proposto",ORÇAMENTO.CustoUnitario*(1+#REF!),ORÇAMENTO.PrecoUnitarioLicitado),15-13*#REF!),0)</f>
        <v>#VALUE!</v>
      </c>
      <c r="X208" s="49" t="e">
        <f aca="false">IF($C208="S",VTOTAL1,IF($C208=0,0,ROUND(SomaAgrup,15-13*#REF!)))</f>
        <v>#VALUE!</v>
      </c>
      <c r="Y208" s="0" t="e">
        <f aca="false">IF(AND($C208="S",$X208&gt;0),IF(ISBLANK(#REF!),"RA",LEFT(#REF!,2)),"")</f>
        <v>#VALUE!</v>
      </c>
      <c r="Z208" s="50" t="e">
        <f aca="true">IF($C208="S",IF($Y208="CP",$X208,IF($Y208="RA",(($X208)*[1]QCI!$AA$3),0)),SomaAgrup)</f>
        <v>#VALUE!</v>
      </c>
      <c r="AA208" s="51" t="e">
        <f aca="true">IF($C208="S",IF($Y208="OU",ROUND($X208,2),0),SomaAgrup)</f>
        <v>#VALUE!</v>
      </c>
    </row>
    <row r="209" customFormat="false" ht="15" hidden="true" customHeight="false" outlineLevel="0" collapsed="false">
      <c r="A209" s="0" t="str">
        <f aca="false">CHOOSE(1+LOG(1+2*(ORÇAMENTO.Nivel="Meta")+4*(ORÇAMENTO.Nivel="Nível 2")+8*(ORÇAMENTO.Nivel="Nível 3")+16*(ORÇAMENTO.Nivel="Nível 4")+32*(ORÇAMENTO.Nivel="Serviço"),2),0,1,2,3,4,"S")</f>
        <v>S</v>
      </c>
      <c r="B209" s="0" t="n">
        <f aca="true">IF(OR(C209="s",C209=0),OFFSET(B209,-1,0),C209)</f>
        <v>2</v>
      </c>
      <c r="C209" s="0" t="str">
        <f aca="true">IF(OFFSET(C209,-1,0)="L",1,IF(OFFSET(C209,-1,0)=1,2,IF(OR(A209="s",A209=0),"S",IF(AND(OFFSET(C209,-1,0)=2,A209=4),3,IF(AND(OR(OFFSET(C209,-1,0)="s",OFFSET(C209,-1,0)=0),A209&lt;&gt;"s",A209&gt;OFFSET(B209,-1,0)),OFFSET(B209,-1,0),A209)))))</f>
        <v>S</v>
      </c>
      <c r="D209" s="0" t="n">
        <f aca="false">IF(OR(C209="S",C209=0),0,IF(ISERROR(K209),J209,SMALL(J209:K209,1)))</f>
        <v>0</v>
      </c>
      <c r="E209" s="0" t="n">
        <f aca="true">IF($C209=1,OFFSET(E209,-1,0)+MAX(1,COUNTIF([1]QCI!$A$13:$A$24,OFFSET([1]ORÇAMENTO!E209,-1,0))),OFFSET(E209,-1,0))</f>
        <v>2</v>
      </c>
      <c r="F209" s="0" t="n">
        <f aca="true">IF($C209=1,0,IF($C209=2,OFFSET(F209,-1,0)+1,OFFSET(F209,-1,0)))</f>
        <v>4</v>
      </c>
      <c r="G209" s="0" t="n">
        <f aca="true">IF(AND($C209&lt;=2,$C209&lt;&gt;0),0,IF($C209=3,OFFSET(G209,-1,0)+1,OFFSET(G209,-1,0)))</f>
        <v>0</v>
      </c>
      <c r="H209" s="0" t="n">
        <f aca="true">IF(AND($C209&lt;=3,$C209&lt;&gt;0),0,IF($C209=4,OFFSET(H209,-1,0)+1,OFFSET(H209,-1,0)))</f>
        <v>0</v>
      </c>
      <c r="I209" s="0" t="e">
        <f aca="true">IF(AND($C209&lt;=4,$C209&lt;&gt;0),0,IF(AND($C209="S",$X209&gt;0),OFFSET(I209,-1,0)+1,OFFSET(I209,-1,0)))</f>
        <v>#VALUE!</v>
      </c>
      <c r="J209" s="0" t="n">
        <f aca="true">IF(OR($C209="S",$C209=0),0,MATCH(0,OFFSET($D209,1,$C209,ROW($C$251)-ROW($C209)),0))</f>
        <v>0</v>
      </c>
      <c r="K209" s="0" t="n">
        <f aca="true">IF(OR($C209="S",$C209=0),0,MATCH(OFFSET($D209,0,$C209)+IF($C209&lt;&gt;1,1,COUNTIF([1]QCI!$A$13:$A$24,[1]ORÇAMENTO!E209)),OFFSET($D209,1,$C209,ROW($C$251)-ROW($C209)),0))</f>
        <v>0</v>
      </c>
      <c r="L209" s="38"/>
      <c r="M209" s="39" t="s">
        <v>7</v>
      </c>
      <c r="N209" s="40" t="str">
        <f aca="false">CHOOSE(1+LOG(1+2*(C209=1)+4*(C209=2)+8*(C209=3)+16*(C209=4)+32*(C209="S"),2),"","Meta","Nível 2","Nível 3","Nível 4","Serviço")</f>
        <v>Serviço</v>
      </c>
      <c r="O209" s="41" t="str">
        <f aca="false">IF(OR($C209=0,$L209=""),"-",CONCATENATE(E209&amp;".",IF(AND($A$5&gt;=2,$C209&gt;=2),F209&amp;".",""),IF(AND($A$5&gt;=3,$C209&gt;=3),G209&amp;".",""),IF(AND($A$5&gt;=4,$C209&gt;=4),H209&amp;".",""),IF($C209="S",I209&amp;".","")))</f>
        <v>-</v>
      </c>
      <c r="P209" s="42" t="s">
        <v>49</v>
      </c>
      <c r="Q209" s="43"/>
      <c r="R209" s="44" t="e">
        <f aca="false">IF($C209="S",REFERENCIA.Descricao,"(digite a descrição aqui)")</f>
        <v>#VALUE!</v>
      </c>
      <c r="S209" s="45" t="e">
        <f aca="false">REFERENCIA.Unidade</f>
        <v>#VALUE!</v>
      </c>
      <c r="T209" s="46" t="n">
        <f aca="true">OFFSET([1]CÁLCULO!H$15,ROW($T209)-ROW(T$15),0)</f>
        <v>0</v>
      </c>
      <c r="U209" s="47"/>
      <c r="V209" s="48" t="s">
        <v>10</v>
      </c>
      <c r="W209" s="46" t="e">
        <f aca="false">IF($C209="S",ROUND(IF(TIPOORCAMENTO="Proposto",ORÇAMENTO.CustoUnitario*(1+#REF!),ORÇAMENTO.PrecoUnitarioLicitado),15-13*#REF!),0)</f>
        <v>#VALUE!</v>
      </c>
      <c r="X209" s="49" t="e">
        <f aca="false">IF($C209="S",VTOTAL1,IF($C209=0,0,ROUND(SomaAgrup,15-13*#REF!)))</f>
        <v>#VALUE!</v>
      </c>
      <c r="Y209" s="0" t="e">
        <f aca="false">IF(AND($C209="S",$X209&gt;0),IF(ISBLANK(#REF!),"RA",LEFT(#REF!,2)),"")</f>
        <v>#VALUE!</v>
      </c>
      <c r="Z209" s="50" t="e">
        <f aca="true">IF($C209="S",IF($Y209="CP",$X209,IF($Y209="RA",(($X209)*[1]QCI!$AA$3),0)),SomaAgrup)</f>
        <v>#VALUE!</v>
      </c>
      <c r="AA209" s="51" t="e">
        <f aca="true">IF($C209="S",IF($Y209="OU",ROUND($X209,2),0),SomaAgrup)</f>
        <v>#VALUE!</v>
      </c>
    </row>
    <row r="210" customFormat="false" ht="15" hidden="true" customHeight="false" outlineLevel="0" collapsed="false">
      <c r="A210" s="0" t="str">
        <f aca="false">CHOOSE(1+LOG(1+2*(ORÇAMENTO.Nivel="Meta")+4*(ORÇAMENTO.Nivel="Nível 2")+8*(ORÇAMENTO.Nivel="Nível 3")+16*(ORÇAMENTO.Nivel="Nível 4")+32*(ORÇAMENTO.Nivel="Serviço"),2),0,1,2,3,4,"S")</f>
        <v>S</v>
      </c>
      <c r="B210" s="0" t="n">
        <f aca="true">IF(OR(C210="s",C210=0),OFFSET(B210,-1,0),C210)</f>
        <v>2</v>
      </c>
      <c r="C210" s="0" t="str">
        <f aca="true">IF(OFFSET(C210,-1,0)="L",1,IF(OFFSET(C210,-1,0)=1,2,IF(OR(A210="s",A210=0),"S",IF(AND(OFFSET(C210,-1,0)=2,A210=4),3,IF(AND(OR(OFFSET(C210,-1,0)="s",OFFSET(C210,-1,0)=0),A210&lt;&gt;"s",A210&gt;OFFSET(B210,-1,0)),OFFSET(B210,-1,0),A210)))))</f>
        <v>S</v>
      </c>
      <c r="D210" s="0" t="n">
        <f aca="false">IF(OR(C210="S",C210=0),0,IF(ISERROR(K210),J210,SMALL(J210:K210,1)))</f>
        <v>0</v>
      </c>
      <c r="E210" s="0" t="n">
        <f aca="true">IF($C210=1,OFFSET(E210,-1,0)+MAX(1,COUNTIF([1]QCI!$A$13:$A$24,OFFSET([1]ORÇAMENTO!E210,-1,0))),OFFSET(E210,-1,0))</f>
        <v>2</v>
      </c>
      <c r="F210" s="0" t="n">
        <f aca="true">IF($C210=1,0,IF($C210=2,OFFSET(F210,-1,0)+1,OFFSET(F210,-1,0)))</f>
        <v>4</v>
      </c>
      <c r="G210" s="0" t="n">
        <f aca="true">IF(AND($C210&lt;=2,$C210&lt;&gt;0),0,IF($C210=3,OFFSET(G210,-1,0)+1,OFFSET(G210,-1,0)))</f>
        <v>0</v>
      </c>
      <c r="H210" s="0" t="n">
        <f aca="true">IF(AND($C210&lt;=3,$C210&lt;&gt;0),0,IF($C210=4,OFFSET(H210,-1,0)+1,OFFSET(H210,-1,0)))</f>
        <v>0</v>
      </c>
      <c r="I210" s="0" t="e">
        <f aca="true">IF(AND($C210&lt;=4,$C210&lt;&gt;0),0,IF(AND($C210="S",$X210&gt;0),OFFSET(I210,-1,0)+1,OFFSET(I210,-1,0)))</f>
        <v>#VALUE!</v>
      </c>
      <c r="J210" s="0" t="n">
        <f aca="true">IF(OR($C210="S",$C210=0),0,MATCH(0,OFFSET($D210,1,$C210,ROW($C$251)-ROW($C210)),0))</f>
        <v>0</v>
      </c>
      <c r="K210" s="0" t="n">
        <f aca="true">IF(OR($C210="S",$C210=0),0,MATCH(OFFSET($D210,0,$C210)+IF($C210&lt;&gt;1,1,COUNTIF([1]QCI!$A$13:$A$24,[1]ORÇAMENTO!E210)),OFFSET($D210,1,$C210,ROW($C$251)-ROW($C210)),0))</f>
        <v>0</v>
      </c>
      <c r="L210" s="38"/>
      <c r="M210" s="39" t="s">
        <v>7</v>
      </c>
      <c r="N210" s="40" t="str">
        <f aca="false">CHOOSE(1+LOG(1+2*(C210=1)+4*(C210=2)+8*(C210=3)+16*(C210=4)+32*(C210="S"),2),"","Meta","Nível 2","Nível 3","Nível 4","Serviço")</f>
        <v>Serviço</v>
      </c>
      <c r="O210" s="41" t="str">
        <f aca="false">IF(OR($C210=0,$L210=""),"-",CONCATENATE(E210&amp;".",IF(AND($A$5&gt;=2,$C210&gt;=2),F210&amp;".",""),IF(AND($A$5&gt;=3,$C210&gt;=3),G210&amp;".",""),IF(AND($A$5&gt;=4,$C210&gt;=4),H210&amp;".",""),IF($C210="S",I210&amp;".","")))</f>
        <v>-</v>
      </c>
      <c r="P210" s="42" t="s">
        <v>49</v>
      </c>
      <c r="Q210" s="43"/>
      <c r="R210" s="44" t="e">
        <f aca="false">IF($C210="S",REFERENCIA.Descricao,"(digite a descrição aqui)")</f>
        <v>#VALUE!</v>
      </c>
      <c r="S210" s="45" t="e">
        <f aca="false">REFERENCIA.Unidade</f>
        <v>#VALUE!</v>
      </c>
      <c r="T210" s="46" t="n">
        <f aca="true">OFFSET([1]CÁLCULO!H$15,ROW($T210)-ROW(T$15),0)</f>
        <v>0</v>
      </c>
      <c r="U210" s="47"/>
      <c r="V210" s="48" t="s">
        <v>10</v>
      </c>
      <c r="W210" s="46" t="e">
        <f aca="false">IF($C210="S",ROUND(IF(TIPOORCAMENTO="Proposto",ORÇAMENTO.CustoUnitario*(1+#REF!),ORÇAMENTO.PrecoUnitarioLicitado),15-13*#REF!),0)</f>
        <v>#VALUE!</v>
      </c>
      <c r="X210" s="49" t="e">
        <f aca="false">IF($C210="S",VTOTAL1,IF($C210=0,0,ROUND(SomaAgrup,15-13*#REF!)))</f>
        <v>#VALUE!</v>
      </c>
      <c r="Y210" s="0" t="e">
        <f aca="false">IF(AND($C210="S",$X210&gt;0),IF(ISBLANK(#REF!),"RA",LEFT(#REF!,2)),"")</f>
        <v>#VALUE!</v>
      </c>
      <c r="Z210" s="50" t="e">
        <f aca="true">IF($C210="S",IF($Y210="CP",$X210,IF($Y210="RA",(($X210)*[1]QCI!$AA$3),0)),SomaAgrup)</f>
        <v>#VALUE!</v>
      </c>
      <c r="AA210" s="51" t="e">
        <f aca="true">IF($C210="S",IF($Y210="OU",ROUND($X210,2),0),SomaAgrup)</f>
        <v>#VALUE!</v>
      </c>
    </row>
    <row r="211" customFormat="false" ht="15" hidden="true" customHeight="false" outlineLevel="0" collapsed="false">
      <c r="A211" s="0" t="str">
        <f aca="false">CHOOSE(1+LOG(1+2*(ORÇAMENTO.Nivel="Meta")+4*(ORÇAMENTO.Nivel="Nível 2")+8*(ORÇAMENTO.Nivel="Nível 3")+16*(ORÇAMENTO.Nivel="Nível 4")+32*(ORÇAMENTO.Nivel="Serviço"),2),0,1,2,3,4,"S")</f>
        <v>S</v>
      </c>
      <c r="B211" s="0" t="n">
        <f aca="true">IF(OR(C211="s",C211=0),OFFSET(B211,-1,0),C211)</f>
        <v>2</v>
      </c>
      <c r="C211" s="0" t="str">
        <f aca="true">IF(OFFSET(C211,-1,0)="L",1,IF(OFFSET(C211,-1,0)=1,2,IF(OR(A211="s",A211=0),"S",IF(AND(OFFSET(C211,-1,0)=2,A211=4),3,IF(AND(OR(OFFSET(C211,-1,0)="s",OFFSET(C211,-1,0)=0),A211&lt;&gt;"s",A211&gt;OFFSET(B211,-1,0)),OFFSET(B211,-1,0),A211)))))</f>
        <v>S</v>
      </c>
      <c r="D211" s="0" t="n">
        <f aca="false">IF(OR(C211="S",C211=0),0,IF(ISERROR(K211),J211,SMALL(J211:K211,1)))</f>
        <v>0</v>
      </c>
      <c r="E211" s="0" t="n">
        <f aca="true">IF($C211=1,OFFSET(E211,-1,0)+MAX(1,COUNTIF([1]QCI!$A$13:$A$24,OFFSET([1]ORÇAMENTO!E211,-1,0))),OFFSET(E211,-1,0))</f>
        <v>2</v>
      </c>
      <c r="F211" s="0" t="n">
        <f aca="true">IF($C211=1,0,IF($C211=2,OFFSET(F211,-1,0)+1,OFFSET(F211,-1,0)))</f>
        <v>4</v>
      </c>
      <c r="G211" s="0" t="n">
        <f aca="true">IF(AND($C211&lt;=2,$C211&lt;&gt;0),0,IF($C211=3,OFFSET(G211,-1,0)+1,OFFSET(G211,-1,0)))</f>
        <v>0</v>
      </c>
      <c r="H211" s="0" t="n">
        <f aca="true">IF(AND($C211&lt;=3,$C211&lt;&gt;0),0,IF($C211=4,OFFSET(H211,-1,0)+1,OFFSET(H211,-1,0)))</f>
        <v>0</v>
      </c>
      <c r="I211" s="0" t="e">
        <f aca="true">IF(AND($C211&lt;=4,$C211&lt;&gt;0),0,IF(AND($C211="S",$X211&gt;0),OFFSET(I211,-1,0)+1,OFFSET(I211,-1,0)))</f>
        <v>#VALUE!</v>
      </c>
      <c r="J211" s="0" t="n">
        <f aca="true">IF(OR($C211="S",$C211=0),0,MATCH(0,OFFSET($D211,1,$C211,ROW($C$251)-ROW($C211)),0))</f>
        <v>0</v>
      </c>
      <c r="K211" s="0" t="n">
        <f aca="true">IF(OR($C211="S",$C211=0),0,MATCH(OFFSET($D211,0,$C211)+IF($C211&lt;&gt;1,1,COUNTIF([1]QCI!$A$13:$A$24,[1]ORÇAMENTO!E211)),OFFSET($D211,1,$C211,ROW($C$251)-ROW($C211)),0))</f>
        <v>0</v>
      </c>
      <c r="L211" s="38"/>
      <c r="M211" s="39" t="s">
        <v>7</v>
      </c>
      <c r="N211" s="40" t="str">
        <f aca="false">CHOOSE(1+LOG(1+2*(C211=1)+4*(C211=2)+8*(C211=3)+16*(C211=4)+32*(C211="S"),2),"","Meta","Nível 2","Nível 3","Nível 4","Serviço")</f>
        <v>Serviço</v>
      </c>
      <c r="O211" s="41" t="str">
        <f aca="false">IF(OR($C211=0,$L211=""),"-",CONCATENATE(E211&amp;".",IF(AND($A$5&gt;=2,$C211&gt;=2),F211&amp;".",""),IF(AND($A$5&gt;=3,$C211&gt;=3),G211&amp;".",""),IF(AND($A$5&gt;=4,$C211&gt;=4),H211&amp;".",""),IF($C211="S",I211&amp;".","")))</f>
        <v>-</v>
      </c>
      <c r="P211" s="42" t="s">
        <v>49</v>
      </c>
      <c r="Q211" s="43"/>
      <c r="R211" s="44" t="e">
        <f aca="false">IF($C211="S",REFERENCIA.Descricao,"(digite a descrição aqui)")</f>
        <v>#VALUE!</v>
      </c>
      <c r="S211" s="45" t="e">
        <f aca="false">REFERENCIA.Unidade</f>
        <v>#VALUE!</v>
      </c>
      <c r="T211" s="46" t="n">
        <f aca="true">OFFSET([1]CÁLCULO!H$15,ROW($T211)-ROW(T$15),0)</f>
        <v>0</v>
      </c>
      <c r="U211" s="47"/>
      <c r="V211" s="48" t="s">
        <v>10</v>
      </c>
      <c r="W211" s="46" t="e">
        <f aca="false">IF($C211="S",ROUND(IF(TIPOORCAMENTO="Proposto",ORÇAMENTO.CustoUnitario*(1+#REF!),ORÇAMENTO.PrecoUnitarioLicitado),15-13*#REF!),0)</f>
        <v>#VALUE!</v>
      </c>
      <c r="X211" s="49" t="e">
        <f aca="false">IF($C211="S",VTOTAL1,IF($C211=0,0,ROUND(SomaAgrup,15-13*#REF!)))</f>
        <v>#VALUE!</v>
      </c>
      <c r="Y211" s="0" t="e">
        <f aca="false">IF(AND($C211="S",$X211&gt;0),IF(ISBLANK(#REF!),"RA",LEFT(#REF!,2)),"")</f>
        <v>#VALUE!</v>
      </c>
      <c r="Z211" s="50" t="e">
        <f aca="true">IF($C211="S",IF($Y211="CP",$X211,IF($Y211="RA",(($X211)*[1]QCI!$AA$3),0)),SomaAgrup)</f>
        <v>#VALUE!</v>
      </c>
      <c r="AA211" s="51" t="e">
        <f aca="true">IF($C211="S",IF($Y211="OU",ROUND($X211,2),0),SomaAgrup)</f>
        <v>#VALUE!</v>
      </c>
    </row>
    <row r="212" customFormat="false" ht="15" hidden="true" customHeight="false" outlineLevel="0" collapsed="false">
      <c r="A212" s="0" t="str">
        <f aca="false">CHOOSE(1+LOG(1+2*(ORÇAMENTO.Nivel="Meta")+4*(ORÇAMENTO.Nivel="Nível 2")+8*(ORÇAMENTO.Nivel="Nível 3")+16*(ORÇAMENTO.Nivel="Nível 4")+32*(ORÇAMENTO.Nivel="Serviço"),2),0,1,2,3,4,"S")</f>
        <v>S</v>
      </c>
      <c r="B212" s="0" t="n">
        <f aca="true">IF(OR(C212="s",C212=0),OFFSET(B212,-1,0),C212)</f>
        <v>2</v>
      </c>
      <c r="C212" s="0" t="str">
        <f aca="true">IF(OFFSET(C212,-1,0)="L",1,IF(OFFSET(C212,-1,0)=1,2,IF(OR(A212="s",A212=0),"S",IF(AND(OFFSET(C212,-1,0)=2,A212=4),3,IF(AND(OR(OFFSET(C212,-1,0)="s",OFFSET(C212,-1,0)=0),A212&lt;&gt;"s",A212&gt;OFFSET(B212,-1,0)),OFFSET(B212,-1,0),A212)))))</f>
        <v>S</v>
      </c>
      <c r="D212" s="0" t="n">
        <f aca="false">IF(OR(C212="S",C212=0),0,IF(ISERROR(K212),J212,SMALL(J212:K212,1)))</f>
        <v>0</v>
      </c>
      <c r="E212" s="0" t="n">
        <f aca="true">IF($C212=1,OFFSET(E212,-1,0)+MAX(1,COUNTIF([1]QCI!$A$13:$A$24,OFFSET([1]ORÇAMENTO!E212,-1,0))),OFFSET(E212,-1,0))</f>
        <v>2</v>
      </c>
      <c r="F212" s="0" t="n">
        <f aca="true">IF($C212=1,0,IF($C212=2,OFFSET(F212,-1,0)+1,OFFSET(F212,-1,0)))</f>
        <v>4</v>
      </c>
      <c r="G212" s="0" t="n">
        <f aca="true">IF(AND($C212&lt;=2,$C212&lt;&gt;0),0,IF($C212=3,OFFSET(G212,-1,0)+1,OFFSET(G212,-1,0)))</f>
        <v>0</v>
      </c>
      <c r="H212" s="0" t="n">
        <f aca="true">IF(AND($C212&lt;=3,$C212&lt;&gt;0),0,IF($C212=4,OFFSET(H212,-1,0)+1,OFFSET(H212,-1,0)))</f>
        <v>0</v>
      </c>
      <c r="I212" s="0" t="e">
        <f aca="true">IF(AND($C212&lt;=4,$C212&lt;&gt;0),0,IF(AND($C212="S",$X212&gt;0),OFFSET(I212,-1,0)+1,OFFSET(I212,-1,0)))</f>
        <v>#VALUE!</v>
      </c>
      <c r="J212" s="0" t="n">
        <f aca="true">IF(OR($C212="S",$C212=0),0,MATCH(0,OFFSET($D212,1,$C212,ROW($C$251)-ROW($C212)),0))</f>
        <v>0</v>
      </c>
      <c r="K212" s="0" t="n">
        <f aca="true">IF(OR($C212="S",$C212=0),0,MATCH(OFFSET($D212,0,$C212)+IF($C212&lt;&gt;1,1,COUNTIF([1]QCI!$A$13:$A$24,[1]ORÇAMENTO!E212)),OFFSET($D212,1,$C212,ROW($C$251)-ROW($C212)),0))</f>
        <v>0</v>
      </c>
      <c r="L212" s="38"/>
      <c r="M212" s="39" t="s">
        <v>7</v>
      </c>
      <c r="N212" s="40" t="str">
        <f aca="false">CHOOSE(1+LOG(1+2*(C212=1)+4*(C212=2)+8*(C212=3)+16*(C212=4)+32*(C212="S"),2),"","Meta","Nível 2","Nível 3","Nível 4","Serviço")</f>
        <v>Serviço</v>
      </c>
      <c r="O212" s="41" t="str">
        <f aca="false">IF(OR($C212=0,$L212=""),"-",CONCATENATE(E212&amp;".",IF(AND($A$5&gt;=2,$C212&gt;=2),F212&amp;".",""),IF(AND($A$5&gt;=3,$C212&gt;=3),G212&amp;".",""),IF(AND($A$5&gt;=4,$C212&gt;=4),H212&amp;".",""),IF($C212="S",I212&amp;".","")))</f>
        <v>-</v>
      </c>
      <c r="P212" s="42" t="s">
        <v>49</v>
      </c>
      <c r="Q212" s="43"/>
      <c r="R212" s="44" t="e">
        <f aca="false">IF($C212="S",REFERENCIA.Descricao,"(digite a descrição aqui)")</f>
        <v>#VALUE!</v>
      </c>
      <c r="S212" s="45" t="e">
        <f aca="false">REFERENCIA.Unidade</f>
        <v>#VALUE!</v>
      </c>
      <c r="T212" s="46" t="n">
        <f aca="true">OFFSET([1]CÁLCULO!H$15,ROW($T212)-ROW(T$15),0)</f>
        <v>0</v>
      </c>
      <c r="U212" s="47"/>
      <c r="V212" s="48" t="s">
        <v>10</v>
      </c>
      <c r="W212" s="46" t="e">
        <f aca="false">IF($C212="S",ROUND(IF(TIPOORCAMENTO="Proposto",ORÇAMENTO.CustoUnitario*(1+#REF!),ORÇAMENTO.PrecoUnitarioLicitado),15-13*#REF!),0)</f>
        <v>#VALUE!</v>
      </c>
      <c r="X212" s="49" t="e">
        <f aca="false">IF($C212="S",VTOTAL1,IF($C212=0,0,ROUND(SomaAgrup,15-13*#REF!)))</f>
        <v>#VALUE!</v>
      </c>
      <c r="Y212" s="0" t="e">
        <f aca="false">IF(AND($C212="S",$X212&gt;0),IF(ISBLANK(#REF!),"RA",LEFT(#REF!,2)),"")</f>
        <v>#VALUE!</v>
      </c>
      <c r="Z212" s="50" t="e">
        <f aca="true">IF($C212="S",IF($Y212="CP",$X212,IF($Y212="RA",(($X212)*[1]QCI!$AA$3),0)),SomaAgrup)</f>
        <v>#VALUE!</v>
      </c>
      <c r="AA212" s="51" t="e">
        <f aca="true">IF($C212="S",IF($Y212="OU",ROUND($X212,2),0),SomaAgrup)</f>
        <v>#VALUE!</v>
      </c>
    </row>
    <row r="213" customFormat="false" ht="15" hidden="true" customHeight="false" outlineLevel="0" collapsed="false">
      <c r="A213" s="0" t="str">
        <f aca="false">CHOOSE(1+LOG(1+2*(ORÇAMENTO.Nivel="Meta")+4*(ORÇAMENTO.Nivel="Nível 2")+8*(ORÇAMENTO.Nivel="Nível 3")+16*(ORÇAMENTO.Nivel="Nível 4")+32*(ORÇAMENTO.Nivel="Serviço"),2),0,1,2,3,4,"S")</f>
        <v>S</v>
      </c>
      <c r="B213" s="0" t="n">
        <f aca="true">IF(OR(C213="s",C213=0),OFFSET(B213,-1,0),C213)</f>
        <v>2</v>
      </c>
      <c r="C213" s="0" t="str">
        <f aca="true">IF(OFFSET(C213,-1,0)="L",1,IF(OFFSET(C213,-1,0)=1,2,IF(OR(A213="s",A213=0),"S",IF(AND(OFFSET(C213,-1,0)=2,A213=4),3,IF(AND(OR(OFFSET(C213,-1,0)="s",OFFSET(C213,-1,0)=0),A213&lt;&gt;"s",A213&gt;OFFSET(B213,-1,0)),OFFSET(B213,-1,0),A213)))))</f>
        <v>S</v>
      </c>
      <c r="D213" s="0" t="n">
        <f aca="false">IF(OR(C213="S",C213=0),0,IF(ISERROR(K213),J213,SMALL(J213:K213,1)))</f>
        <v>0</v>
      </c>
      <c r="E213" s="0" t="n">
        <f aca="true">IF($C213=1,OFFSET(E213,-1,0)+MAX(1,COUNTIF([1]QCI!$A$13:$A$24,OFFSET([1]ORÇAMENTO!E213,-1,0))),OFFSET(E213,-1,0))</f>
        <v>2</v>
      </c>
      <c r="F213" s="0" t="n">
        <f aca="true">IF($C213=1,0,IF($C213=2,OFFSET(F213,-1,0)+1,OFFSET(F213,-1,0)))</f>
        <v>4</v>
      </c>
      <c r="G213" s="0" t="n">
        <f aca="true">IF(AND($C213&lt;=2,$C213&lt;&gt;0),0,IF($C213=3,OFFSET(G213,-1,0)+1,OFFSET(G213,-1,0)))</f>
        <v>0</v>
      </c>
      <c r="H213" s="0" t="n">
        <f aca="true">IF(AND($C213&lt;=3,$C213&lt;&gt;0),0,IF($C213=4,OFFSET(H213,-1,0)+1,OFFSET(H213,-1,0)))</f>
        <v>0</v>
      </c>
      <c r="I213" s="0" t="e">
        <f aca="true">IF(AND($C213&lt;=4,$C213&lt;&gt;0),0,IF(AND($C213="S",$X213&gt;0),OFFSET(I213,-1,0)+1,OFFSET(I213,-1,0)))</f>
        <v>#VALUE!</v>
      </c>
      <c r="J213" s="0" t="n">
        <f aca="true">IF(OR($C213="S",$C213=0),0,MATCH(0,OFFSET($D213,1,$C213,ROW($C$251)-ROW($C213)),0))</f>
        <v>0</v>
      </c>
      <c r="K213" s="0" t="n">
        <f aca="true">IF(OR($C213="S",$C213=0),0,MATCH(OFFSET($D213,0,$C213)+IF($C213&lt;&gt;1,1,COUNTIF([1]QCI!$A$13:$A$24,[1]ORÇAMENTO!E213)),OFFSET($D213,1,$C213,ROW($C$251)-ROW($C213)),0))</f>
        <v>0</v>
      </c>
      <c r="L213" s="38"/>
      <c r="M213" s="39" t="s">
        <v>7</v>
      </c>
      <c r="N213" s="40" t="str">
        <f aca="false">CHOOSE(1+LOG(1+2*(C213=1)+4*(C213=2)+8*(C213=3)+16*(C213=4)+32*(C213="S"),2),"","Meta","Nível 2","Nível 3","Nível 4","Serviço")</f>
        <v>Serviço</v>
      </c>
      <c r="O213" s="41" t="str">
        <f aca="false">IF(OR($C213=0,$L213=""),"-",CONCATENATE(E213&amp;".",IF(AND($A$5&gt;=2,$C213&gt;=2),F213&amp;".",""),IF(AND($A$5&gt;=3,$C213&gt;=3),G213&amp;".",""),IF(AND($A$5&gt;=4,$C213&gt;=4),H213&amp;".",""),IF($C213="S",I213&amp;".","")))</f>
        <v>-</v>
      </c>
      <c r="P213" s="42" t="s">
        <v>49</v>
      </c>
      <c r="Q213" s="43"/>
      <c r="R213" s="44" t="e">
        <f aca="false">IF($C213="S",REFERENCIA.Descricao,"(digite a descrição aqui)")</f>
        <v>#VALUE!</v>
      </c>
      <c r="S213" s="45" t="e">
        <f aca="false">REFERENCIA.Unidade</f>
        <v>#VALUE!</v>
      </c>
      <c r="T213" s="46" t="n">
        <f aca="true">OFFSET([1]CÁLCULO!H$15,ROW($T213)-ROW(T$15),0)</f>
        <v>0</v>
      </c>
      <c r="U213" s="47"/>
      <c r="V213" s="48" t="s">
        <v>10</v>
      </c>
      <c r="W213" s="46" t="e">
        <f aca="false">IF($C213="S",ROUND(IF(TIPOORCAMENTO="Proposto",ORÇAMENTO.CustoUnitario*(1+#REF!),ORÇAMENTO.PrecoUnitarioLicitado),15-13*#REF!),0)</f>
        <v>#VALUE!</v>
      </c>
      <c r="X213" s="49" t="e">
        <f aca="false">IF($C213="S",VTOTAL1,IF($C213=0,0,ROUND(SomaAgrup,15-13*#REF!)))</f>
        <v>#VALUE!</v>
      </c>
      <c r="Y213" s="0" t="e">
        <f aca="false">IF(AND($C213="S",$X213&gt;0),IF(ISBLANK(#REF!),"RA",LEFT(#REF!,2)),"")</f>
        <v>#VALUE!</v>
      </c>
      <c r="Z213" s="50" t="e">
        <f aca="true">IF($C213="S",IF($Y213="CP",$X213,IF($Y213="RA",(($X213)*[1]QCI!$AA$3),0)),SomaAgrup)</f>
        <v>#VALUE!</v>
      </c>
      <c r="AA213" s="51" t="e">
        <f aca="true">IF($C213="S",IF($Y213="OU",ROUND($X213,2),0),SomaAgrup)</f>
        <v>#VALUE!</v>
      </c>
    </row>
    <row r="214" customFormat="false" ht="15" hidden="true" customHeight="false" outlineLevel="0" collapsed="false">
      <c r="A214" s="0" t="str">
        <f aca="false">CHOOSE(1+LOG(1+2*(ORÇAMENTO.Nivel="Meta")+4*(ORÇAMENTO.Nivel="Nível 2")+8*(ORÇAMENTO.Nivel="Nível 3")+16*(ORÇAMENTO.Nivel="Nível 4")+32*(ORÇAMENTO.Nivel="Serviço"),2),0,1,2,3,4,"S")</f>
        <v>S</v>
      </c>
      <c r="B214" s="0" t="n">
        <f aca="true">IF(OR(C214="s",C214=0),OFFSET(B214,-1,0),C214)</f>
        <v>2</v>
      </c>
      <c r="C214" s="0" t="str">
        <f aca="true">IF(OFFSET(C214,-1,0)="L",1,IF(OFFSET(C214,-1,0)=1,2,IF(OR(A214="s",A214=0),"S",IF(AND(OFFSET(C214,-1,0)=2,A214=4),3,IF(AND(OR(OFFSET(C214,-1,0)="s",OFFSET(C214,-1,0)=0),A214&lt;&gt;"s",A214&gt;OFFSET(B214,-1,0)),OFFSET(B214,-1,0),A214)))))</f>
        <v>S</v>
      </c>
      <c r="D214" s="0" t="n">
        <f aca="false">IF(OR(C214="S",C214=0),0,IF(ISERROR(K214),J214,SMALL(J214:K214,1)))</f>
        <v>0</v>
      </c>
      <c r="E214" s="0" t="n">
        <f aca="true">IF($C214=1,OFFSET(E214,-1,0)+MAX(1,COUNTIF([1]QCI!$A$13:$A$24,OFFSET([1]ORÇAMENTO!E214,-1,0))),OFFSET(E214,-1,0))</f>
        <v>2</v>
      </c>
      <c r="F214" s="0" t="n">
        <f aca="true">IF($C214=1,0,IF($C214=2,OFFSET(F214,-1,0)+1,OFFSET(F214,-1,0)))</f>
        <v>4</v>
      </c>
      <c r="G214" s="0" t="n">
        <f aca="true">IF(AND($C214&lt;=2,$C214&lt;&gt;0),0,IF($C214=3,OFFSET(G214,-1,0)+1,OFFSET(G214,-1,0)))</f>
        <v>0</v>
      </c>
      <c r="H214" s="0" t="n">
        <f aca="true">IF(AND($C214&lt;=3,$C214&lt;&gt;0),0,IF($C214=4,OFFSET(H214,-1,0)+1,OFFSET(H214,-1,0)))</f>
        <v>0</v>
      </c>
      <c r="I214" s="0" t="e">
        <f aca="true">IF(AND($C214&lt;=4,$C214&lt;&gt;0),0,IF(AND($C214="S",$X214&gt;0),OFFSET(I214,-1,0)+1,OFFSET(I214,-1,0)))</f>
        <v>#VALUE!</v>
      </c>
      <c r="J214" s="0" t="n">
        <f aca="true">IF(OR($C214="S",$C214=0),0,MATCH(0,OFFSET($D214,1,$C214,ROW($C$251)-ROW($C214)),0))</f>
        <v>0</v>
      </c>
      <c r="K214" s="0" t="n">
        <f aca="true">IF(OR($C214="S",$C214=0),0,MATCH(OFFSET($D214,0,$C214)+IF($C214&lt;&gt;1,1,COUNTIF([1]QCI!$A$13:$A$24,[1]ORÇAMENTO!E214)),OFFSET($D214,1,$C214,ROW($C$251)-ROW($C214)),0))</f>
        <v>0</v>
      </c>
      <c r="L214" s="38"/>
      <c r="M214" s="39" t="s">
        <v>7</v>
      </c>
      <c r="N214" s="40" t="str">
        <f aca="false">CHOOSE(1+LOG(1+2*(C214=1)+4*(C214=2)+8*(C214=3)+16*(C214=4)+32*(C214="S"),2),"","Meta","Nível 2","Nível 3","Nível 4","Serviço")</f>
        <v>Serviço</v>
      </c>
      <c r="O214" s="41" t="str">
        <f aca="false">IF(OR($C214=0,$L214=""),"-",CONCATENATE(E214&amp;".",IF(AND($A$5&gt;=2,$C214&gt;=2),F214&amp;".",""),IF(AND($A$5&gt;=3,$C214&gt;=3),G214&amp;".",""),IF(AND($A$5&gt;=4,$C214&gt;=4),H214&amp;".",""),IF($C214="S",I214&amp;".","")))</f>
        <v>-</v>
      </c>
      <c r="P214" s="42" t="s">
        <v>49</v>
      </c>
      <c r="Q214" s="43"/>
      <c r="R214" s="44" t="e">
        <f aca="false">IF($C214="S",REFERENCIA.Descricao,"(digite a descrição aqui)")</f>
        <v>#VALUE!</v>
      </c>
      <c r="S214" s="45" t="e">
        <f aca="false">REFERENCIA.Unidade</f>
        <v>#VALUE!</v>
      </c>
      <c r="T214" s="46" t="n">
        <f aca="true">OFFSET([1]CÁLCULO!H$15,ROW($T214)-ROW(T$15),0)</f>
        <v>0</v>
      </c>
      <c r="U214" s="47"/>
      <c r="V214" s="48" t="s">
        <v>10</v>
      </c>
      <c r="W214" s="46" t="e">
        <f aca="false">IF($C214="S",ROUND(IF(TIPOORCAMENTO="Proposto",ORÇAMENTO.CustoUnitario*(1+#REF!),ORÇAMENTO.PrecoUnitarioLicitado),15-13*#REF!),0)</f>
        <v>#VALUE!</v>
      </c>
      <c r="X214" s="49" t="e">
        <f aca="false">IF($C214="S",VTOTAL1,IF($C214=0,0,ROUND(SomaAgrup,15-13*#REF!)))</f>
        <v>#VALUE!</v>
      </c>
      <c r="Y214" s="0" t="e">
        <f aca="false">IF(AND($C214="S",$X214&gt;0),IF(ISBLANK(#REF!),"RA",LEFT(#REF!,2)),"")</f>
        <v>#VALUE!</v>
      </c>
      <c r="Z214" s="50" t="e">
        <f aca="true">IF($C214="S",IF($Y214="CP",$X214,IF($Y214="RA",(($X214)*[1]QCI!$AA$3),0)),SomaAgrup)</f>
        <v>#VALUE!</v>
      </c>
      <c r="AA214" s="51" t="e">
        <f aca="true">IF($C214="S",IF($Y214="OU",ROUND($X214,2),0),SomaAgrup)</f>
        <v>#VALUE!</v>
      </c>
    </row>
    <row r="215" customFormat="false" ht="15" hidden="true" customHeight="false" outlineLevel="0" collapsed="false">
      <c r="A215" s="0" t="str">
        <f aca="false">CHOOSE(1+LOG(1+2*(ORÇAMENTO.Nivel="Meta")+4*(ORÇAMENTO.Nivel="Nível 2")+8*(ORÇAMENTO.Nivel="Nível 3")+16*(ORÇAMENTO.Nivel="Nível 4")+32*(ORÇAMENTO.Nivel="Serviço"),2),0,1,2,3,4,"S")</f>
        <v>S</v>
      </c>
      <c r="B215" s="0" t="n">
        <f aca="true">IF(OR(C215="s",C215=0),OFFSET(B215,-1,0),C215)</f>
        <v>2</v>
      </c>
      <c r="C215" s="0" t="str">
        <f aca="true">IF(OFFSET(C215,-1,0)="L",1,IF(OFFSET(C215,-1,0)=1,2,IF(OR(A215="s",A215=0),"S",IF(AND(OFFSET(C215,-1,0)=2,A215=4),3,IF(AND(OR(OFFSET(C215,-1,0)="s",OFFSET(C215,-1,0)=0),A215&lt;&gt;"s",A215&gt;OFFSET(B215,-1,0)),OFFSET(B215,-1,0),A215)))))</f>
        <v>S</v>
      </c>
      <c r="D215" s="0" t="n">
        <f aca="false">IF(OR(C215="S",C215=0),0,IF(ISERROR(K215),J215,SMALL(J215:K215,1)))</f>
        <v>0</v>
      </c>
      <c r="E215" s="0" t="n">
        <f aca="true">IF($C215=1,OFFSET(E215,-1,0)+MAX(1,COUNTIF([1]QCI!$A$13:$A$24,OFFSET([1]ORÇAMENTO!E215,-1,0))),OFFSET(E215,-1,0))</f>
        <v>2</v>
      </c>
      <c r="F215" s="0" t="n">
        <f aca="true">IF($C215=1,0,IF($C215=2,OFFSET(F215,-1,0)+1,OFFSET(F215,-1,0)))</f>
        <v>4</v>
      </c>
      <c r="G215" s="0" t="n">
        <f aca="true">IF(AND($C215&lt;=2,$C215&lt;&gt;0),0,IF($C215=3,OFFSET(G215,-1,0)+1,OFFSET(G215,-1,0)))</f>
        <v>0</v>
      </c>
      <c r="H215" s="0" t="n">
        <f aca="true">IF(AND($C215&lt;=3,$C215&lt;&gt;0),0,IF($C215=4,OFFSET(H215,-1,0)+1,OFFSET(H215,-1,0)))</f>
        <v>0</v>
      </c>
      <c r="I215" s="0" t="e">
        <f aca="true">IF(AND($C215&lt;=4,$C215&lt;&gt;0),0,IF(AND($C215="S",$X215&gt;0),OFFSET(I215,-1,0)+1,OFFSET(I215,-1,0)))</f>
        <v>#VALUE!</v>
      </c>
      <c r="J215" s="0" t="n">
        <f aca="true">IF(OR($C215="S",$C215=0),0,MATCH(0,OFFSET($D215,1,$C215,ROW($C$251)-ROW($C215)),0))</f>
        <v>0</v>
      </c>
      <c r="K215" s="0" t="n">
        <f aca="true">IF(OR($C215="S",$C215=0),0,MATCH(OFFSET($D215,0,$C215)+IF($C215&lt;&gt;1,1,COUNTIF([1]QCI!$A$13:$A$24,[1]ORÇAMENTO!E215)),OFFSET($D215,1,$C215,ROW($C$251)-ROW($C215)),0))</f>
        <v>0</v>
      </c>
      <c r="L215" s="38"/>
      <c r="M215" s="39" t="s">
        <v>7</v>
      </c>
      <c r="N215" s="40" t="str">
        <f aca="false">CHOOSE(1+LOG(1+2*(C215=1)+4*(C215=2)+8*(C215=3)+16*(C215=4)+32*(C215="S"),2),"","Meta","Nível 2","Nível 3","Nível 4","Serviço")</f>
        <v>Serviço</v>
      </c>
      <c r="O215" s="41" t="str">
        <f aca="false">IF(OR($C215=0,$L215=""),"-",CONCATENATE(E215&amp;".",IF(AND($A$5&gt;=2,$C215&gt;=2),F215&amp;".",""),IF(AND($A$5&gt;=3,$C215&gt;=3),G215&amp;".",""),IF(AND($A$5&gt;=4,$C215&gt;=4),H215&amp;".",""),IF($C215="S",I215&amp;".","")))</f>
        <v>-</v>
      </c>
      <c r="P215" s="42" t="s">
        <v>49</v>
      </c>
      <c r="Q215" s="43"/>
      <c r="R215" s="44" t="e">
        <f aca="false">IF($C215="S",REFERENCIA.Descricao,"(digite a descrição aqui)")</f>
        <v>#VALUE!</v>
      </c>
      <c r="S215" s="45" t="e">
        <f aca="false">REFERENCIA.Unidade</f>
        <v>#VALUE!</v>
      </c>
      <c r="T215" s="46" t="n">
        <f aca="true">OFFSET([1]CÁLCULO!H$15,ROW($T215)-ROW(T$15),0)</f>
        <v>0</v>
      </c>
      <c r="U215" s="47"/>
      <c r="V215" s="48" t="s">
        <v>10</v>
      </c>
      <c r="W215" s="46" t="e">
        <f aca="false">IF($C215="S",ROUND(IF(TIPOORCAMENTO="Proposto",ORÇAMENTO.CustoUnitario*(1+#REF!),ORÇAMENTO.PrecoUnitarioLicitado),15-13*#REF!),0)</f>
        <v>#VALUE!</v>
      </c>
      <c r="X215" s="49" t="e">
        <f aca="false">IF($C215="S",VTOTAL1,IF($C215=0,0,ROUND(SomaAgrup,15-13*#REF!)))</f>
        <v>#VALUE!</v>
      </c>
      <c r="Y215" s="0" t="e">
        <f aca="false">IF(AND($C215="S",$X215&gt;0),IF(ISBLANK(#REF!),"RA",LEFT(#REF!,2)),"")</f>
        <v>#VALUE!</v>
      </c>
      <c r="Z215" s="50" t="e">
        <f aca="true">IF($C215="S",IF($Y215="CP",$X215,IF($Y215="RA",(($X215)*[1]QCI!$AA$3),0)),SomaAgrup)</f>
        <v>#VALUE!</v>
      </c>
      <c r="AA215" s="51" t="e">
        <f aca="true">IF($C215="S",IF($Y215="OU",ROUND($X215,2),0),SomaAgrup)</f>
        <v>#VALUE!</v>
      </c>
    </row>
    <row r="216" customFormat="false" ht="15" hidden="true" customHeight="false" outlineLevel="0" collapsed="false">
      <c r="A216" s="0" t="str">
        <f aca="false">CHOOSE(1+LOG(1+2*(ORÇAMENTO.Nivel="Meta")+4*(ORÇAMENTO.Nivel="Nível 2")+8*(ORÇAMENTO.Nivel="Nível 3")+16*(ORÇAMENTO.Nivel="Nível 4")+32*(ORÇAMENTO.Nivel="Serviço"),2),0,1,2,3,4,"S")</f>
        <v>S</v>
      </c>
      <c r="B216" s="0" t="n">
        <f aca="true">IF(OR(C216="s",C216=0),OFFSET(B216,-1,0),C216)</f>
        <v>2</v>
      </c>
      <c r="C216" s="0" t="str">
        <f aca="true">IF(OFFSET(C216,-1,0)="L",1,IF(OFFSET(C216,-1,0)=1,2,IF(OR(A216="s",A216=0),"S",IF(AND(OFFSET(C216,-1,0)=2,A216=4),3,IF(AND(OR(OFFSET(C216,-1,0)="s",OFFSET(C216,-1,0)=0),A216&lt;&gt;"s",A216&gt;OFFSET(B216,-1,0)),OFFSET(B216,-1,0),A216)))))</f>
        <v>S</v>
      </c>
      <c r="D216" s="0" t="n">
        <f aca="false">IF(OR(C216="S",C216=0),0,IF(ISERROR(K216),J216,SMALL(J216:K216,1)))</f>
        <v>0</v>
      </c>
      <c r="E216" s="0" t="n">
        <f aca="true">IF($C216=1,OFFSET(E216,-1,0)+MAX(1,COUNTIF([1]QCI!$A$13:$A$24,OFFSET([1]ORÇAMENTO!E216,-1,0))),OFFSET(E216,-1,0))</f>
        <v>2</v>
      </c>
      <c r="F216" s="0" t="n">
        <f aca="true">IF($C216=1,0,IF($C216=2,OFFSET(F216,-1,0)+1,OFFSET(F216,-1,0)))</f>
        <v>4</v>
      </c>
      <c r="G216" s="0" t="n">
        <f aca="true">IF(AND($C216&lt;=2,$C216&lt;&gt;0),0,IF($C216=3,OFFSET(G216,-1,0)+1,OFFSET(G216,-1,0)))</f>
        <v>0</v>
      </c>
      <c r="H216" s="0" t="n">
        <f aca="true">IF(AND($C216&lt;=3,$C216&lt;&gt;0),0,IF($C216=4,OFFSET(H216,-1,0)+1,OFFSET(H216,-1,0)))</f>
        <v>0</v>
      </c>
      <c r="I216" s="0" t="e">
        <f aca="true">IF(AND($C216&lt;=4,$C216&lt;&gt;0),0,IF(AND($C216="S",$X216&gt;0),OFFSET(I216,-1,0)+1,OFFSET(I216,-1,0)))</f>
        <v>#VALUE!</v>
      </c>
      <c r="J216" s="0" t="n">
        <f aca="true">IF(OR($C216="S",$C216=0),0,MATCH(0,OFFSET($D216,1,$C216,ROW($C$251)-ROW($C216)),0))</f>
        <v>0</v>
      </c>
      <c r="K216" s="0" t="n">
        <f aca="true">IF(OR($C216="S",$C216=0),0,MATCH(OFFSET($D216,0,$C216)+IF($C216&lt;&gt;1,1,COUNTIF([1]QCI!$A$13:$A$24,[1]ORÇAMENTO!E216)),OFFSET($D216,1,$C216,ROW($C$251)-ROW($C216)),0))</f>
        <v>0</v>
      </c>
      <c r="L216" s="38"/>
      <c r="M216" s="39" t="s">
        <v>7</v>
      </c>
      <c r="N216" s="40" t="str">
        <f aca="false">CHOOSE(1+LOG(1+2*(C216=1)+4*(C216=2)+8*(C216=3)+16*(C216=4)+32*(C216="S"),2),"","Meta","Nível 2","Nível 3","Nível 4","Serviço")</f>
        <v>Serviço</v>
      </c>
      <c r="O216" s="41" t="str">
        <f aca="false">IF(OR($C216=0,$L216=""),"-",CONCATENATE(E216&amp;".",IF(AND($A$5&gt;=2,$C216&gt;=2),F216&amp;".",""),IF(AND($A$5&gt;=3,$C216&gt;=3),G216&amp;".",""),IF(AND($A$5&gt;=4,$C216&gt;=4),H216&amp;".",""),IF($C216="S",I216&amp;".","")))</f>
        <v>-</v>
      </c>
      <c r="P216" s="42" t="s">
        <v>49</v>
      </c>
      <c r="Q216" s="43"/>
      <c r="R216" s="44" t="e">
        <f aca="false">IF($C216="S",REFERENCIA.Descricao,"(digite a descrição aqui)")</f>
        <v>#VALUE!</v>
      </c>
      <c r="S216" s="45" t="e">
        <f aca="false">REFERENCIA.Unidade</f>
        <v>#VALUE!</v>
      </c>
      <c r="T216" s="46" t="n">
        <f aca="true">OFFSET([1]CÁLCULO!H$15,ROW($T216)-ROW(T$15),0)</f>
        <v>0</v>
      </c>
      <c r="U216" s="47"/>
      <c r="V216" s="48" t="s">
        <v>10</v>
      </c>
      <c r="W216" s="46" t="e">
        <f aca="false">IF($C216="S",ROUND(IF(TIPOORCAMENTO="Proposto",ORÇAMENTO.CustoUnitario*(1+#REF!),ORÇAMENTO.PrecoUnitarioLicitado),15-13*#REF!),0)</f>
        <v>#VALUE!</v>
      </c>
      <c r="X216" s="49" t="e">
        <f aca="false">IF($C216="S",VTOTAL1,IF($C216=0,0,ROUND(SomaAgrup,15-13*#REF!)))</f>
        <v>#VALUE!</v>
      </c>
      <c r="Y216" s="0" t="e">
        <f aca="false">IF(AND($C216="S",$X216&gt;0),IF(ISBLANK(#REF!),"RA",LEFT(#REF!,2)),"")</f>
        <v>#VALUE!</v>
      </c>
      <c r="Z216" s="50" t="e">
        <f aca="true">IF($C216="S",IF($Y216="CP",$X216,IF($Y216="RA",(($X216)*[1]QCI!$AA$3),0)),SomaAgrup)</f>
        <v>#VALUE!</v>
      </c>
      <c r="AA216" s="51" t="e">
        <f aca="true">IF($C216="S",IF($Y216="OU",ROUND($X216,2),0),SomaAgrup)</f>
        <v>#VALUE!</v>
      </c>
    </row>
    <row r="217" customFormat="false" ht="15" hidden="true" customHeight="false" outlineLevel="0" collapsed="false">
      <c r="A217" s="0" t="str">
        <f aca="false">CHOOSE(1+LOG(1+2*(ORÇAMENTO.Nivel="Meta")+4*(ORÇAMENTO.Nivel="Nível 2")+8*(ORÇAMENTO.Nivel="Nível 3")+16*(ORÇAMENTO.Nivel="Nível 4")+32*(ORÇAMENTO.Nivel="Serviço"),2),0,1,2,3,4,"S")</f>
        <v>S</v>
      </c>
      <c r="B217" s="0" t="n">
        <f aca="true">IF(OR(C217="s",C217=0),OFFSET(B217,-1,0),C217)</f>
        <v>2</v>
      </c>
      <c r="C217" s="0" t="str">
        <f aca="true">IF(OFFSET(C217,-1,0)="L",1,IF(OFFSET(C217,-1,0)=1,2,IF(OR(A217="s",A217=0),"S",IF(AND(OFFSET(C217,-1,0)=2,A217=4),3,IF(AND(OR(OFFSET(C217,-1,0)="s",OFFSET(C217,-1,0)=0),A217&lt;&gt;"s",A217&gt;OFFSET(B217,-1,0)),OFFSET(B217,-1,0),A217)))))</f>
        <v>S</v>
      </c>
      <c r="D217" s="0" t="n">
        <f aca="false">IF(OR(C217="S",C217=0),0,IF(ISERROR(K217),J217,SMALL(J217:K217,1)))</f>
        <v>0</v>
      </c>
      <c r="E217" s="0" t="n">
        <f aca="true">IF($C217=1,OFFSET(E217,-1,0)+MAX(1,COUNTIF([1]QCI!$A$13:$A$24,OFFSET([1]ORÇAMENTO!E217,-1,0))),OFFSET(E217,-1,0))</f>
        <v>2</v>
      </c>
      <c r="F217" s="0" t="n">
        <f aca="true">IF($C217=1,0,IF($C217=2,OFFSET(F217,-1,0)+1,OFFSET(F217,-1,0)))</f>
        <v>4</v>
      </c>
      <c r="G217" s="0" t="n">
        <f aca="true">IF(AND($C217&lt;=2,$C217&lt;&gt;0),0,IF($C217=3,OFFSET(G217,-1,0)+1,OFFSET(G217,-1,0)))</f>
        <v>0</v>
      </c>
      <c r="H217" s="0" t="n">
        <f aca="true">IF(AND($C217&lt;=3,$C217&lt;&gt;0),0,IF($C217=4,OFFSET(H217,-1,0)+1,OFFSET(H217,-1,0)))</f>
        <v>0</v>
      </c>
      <c r="I217" s="0" t="e">
        <f aca="true">IF(AND($C217&lt;=4,$C217&lt;&gt;0),0,IF(AND($C217="S",$X217&gt;0),OFFSET(I217,-1,0)+1,OFFSET(I217,-1,0)))</f>
        <v>#VALUE!</v>
      </c>
      <c r="J217" s="0" t="n">
        <f aca="true">IF(OR($C217="S",$C217=0),0,MATCH(0,OFFSET($D217,1,$C217,ROW($C$251)-ROW($C217)),0))</f>
        <v>0</v>
      </c>
      <c r="K217" s="0" t="n">
        <f aca="true">IF(OR($C217="S",$C217=0),0,MATCH(OFFSET($D217,0,$C217)+IF($C217&lt;&gt;1,1,COUNTIF([1]QCI!$A$13:$A$24,[1]ORÇAMENTO!E217)),OFFSET($D217,1,$C217,ROW($C$251)-ROW($C217)),0))</f>
        <v>0</v>
      </c>
      <c r="L217" s="38"/>
      <c r="M217" s="39" t="s">
        <v>7</v>
      </c>
      <c r="N217" s="40" t="str">
        <f aca="false">CHOOSE(1+LOG(1+2*(C217=1)+4*(C217=2)+8*(C217=3)+16*(C217=4)+32*(C217="S"),2),"","Meta","Nível 2","Nível 3","Nível 4","Serviço")</f>
        <v>Serviço</v>
      </c>
      <c r="O217" s="41" t="str">
        <f aca="false">IF(OR($C217=0,$L217=""),"-",CONCATENATE(E217&amp;".",IF(AND($A$5&gt;=2,$C217&gt;=2),F217&amp;".",""),IF(AND($A$5&gt;=3,$C217&gt;=3),G217&amp;".",""),IF(AND($A$5&gt;=4,$C217&gt;=4),H217&amp;".",""),IF($C217="S",I217&amp;".","")))</f>
        <v>-</v>
      </c>
      <c r="P217" s="42" t="s">
        <v>49</v>
      </c>
      <c r="Q217" s="43"/>
      <c r="R217" s="44" t="e">
        <f aca="false">IF($C217="S",REFERENCIA.Descricao,"(digite a descrição aqui)")</f>
        <v>#VALUE!</v>
      </c>
      <c r="S217" s="45" t="e">
        <f aca="false">REFERENCIA.Unidade</f>
        <v>#VALUE!</v>
      </c>
      <c r="T217" s="46" t="n">
        <f aca="true">OFFSET([1]CÁLCULO!H$15,ROW($T217)-ROW(T$15),0)</f>
        <v>0</v>
      </c>
      <c r="U217" s="47"/>
      <c r="V217" s="48" t="s">
        <v>10</v>
      </c>
      <c r="W217" s="46" t="e">
        <f aca="false">IF($C217="S",ROUND(IF(TIPOORCAMENTO="Proposto",ORÇAMENTO.CustoUnitario*(1+#REF!),ORÇAMENTO.PrecoUnitarioLicitado),15-13*#REF!),0)</f>
        <v>#VALUE!</v>
      </c>
      <c r="X217" s="49" t="e">
        <f aca="false">IF($C217="S",VTOTAL1,IF($C217=0,0,ROUND(SomaAgrup,15-13*#REF!)))</f>
        <v>#VALUE!</v>
      </c>
      <c r="Y217" s="0" t="e">
        <f aca="false">IF(AND($C217="S",$X217&gt;0),IF(ISBLANK(#REF!),"RA",LEFT(#REF!,2)),"")</f>
        <v>#VALUE!</v>
      </c>
      <c r="Z217" s="50" t="e">
        <f aca="true">IF($C217="S",IF($Y217="CP",$X217,IF($Y217="RA",(($X217)*[1]QCI!$AA$3),0)),SomaAgrup)</f>
        <v>#VALUE!</v>
      </c>
      <c r="AA217" s="51" t="e">
        <f aca="true">IF($C217="S",IF($Y217="OU",ROUND($X217,2),0),SomaAgrup)</f>
        <v>#VALUE!</v>
      </c>
    </row>
    <row r="218" customFormat="false" ht="15" hidden="true" customHeight="false" outlineLevel="0" collapsed="false">
      <c r="A218" s="0" t="str">
        <f aca="false">CHOOSE(1+LOG(1+2*(ORÇAMENTO.Nivel="Meta")+4*(ORÇAMENTO.Nivel="Nível 2")+8*(ORÇAMENTO.Nivel="Nível 3")+16*(ORÇAMENTO.Nivel="Nível 4")+32*(ORÇAMENTO.Nivel="Serviço"),2),0,1,2,3,4,"S")</f>
        <v>S</v>
      </c>
      <c r="B218" s="0" t="n">
        <f aca="true">IF(OR(C218="s",C218=0),OFFSET(B218,-1,0),C218)</f>
        <v>2</v>
      </c>
      <c r="C218" s="0" t="str">
        <f aca="true">IF(OFFSET(C218,-1,0)="L",1,IF(OFFSET(C218,-1,0)=1,2,IF(OR(A218="s",A218=0),"S",IF(AND(OFFSET(C218,-1,0)=2,A218=4),3,IF(AND(OR(OFFSET(C218,-1,0)="s",OFFSET(C218,-1,0)=0),A218&lt;&gt;"s",A218&gt;OFFSET(B218,-1,0)),OFFSET(B218,-1,0),A218)))))</f>
        <v>S</v>
      </c>
      <c r="D218" s="0" t="n">
        <f aca="false">IF(OR(C218="S",C218=0),0,IF(ISERROR(K218),J218,SMALL(J218:K218,1)))</f>
        <v>0</v>
      </c>
      <c r="E218" s="0" t="n">
        <f aca="true">IF($C218=1,OFFSET(E218,-1,0)+MAX(1,COUNTIF([1]QCI!$A$13:$A$24,OFFSET([1]ORÇAMENTO!E218,-1,0))),OFFSET(E218,-1,0))</f>
        <v>2</v>
      </c>
      <c r="F218" s="0" t="n">
        <f aca="true">IF($C218=1,0,IF($C218=2,OFFSET(F218,-1,0)+1,OFFSET(F218,-1,0)))</f>
        <v>4</v>
      </c>
      <c r="G218" s="0" t="n">
        <f aca="true">IF(AND($C218&lt;=2,$C218&lt;&gt;0),0,IF($C218=3,OFFSET(G218,-1,0)+1,OFFSET(G218,-1,0)))</f>
        <v>0</v>
      </c>
      <c r="H218" s="0" t="n">
        <f aca="true">IF(AND($C218&lt;=3,$C218&lt;&gt;0),0,IF($C218=4,OFFSET(H218,-1,0)+1,OFFSET(H218,-1,0)))</f>
        <v>0</v>
      </c>
      <c r="I218" s="0" t="e">
        <f aca="true">IF(AND($C218&lt;=4,$C218&lt;&gt;0),0,IF(AND($C218="S",$X218&gt;0),OFFSET(I218,-1,0)+1,OFFSET(I218,-1,0)))</f>
        <v>#VALUE!</v>
      </c>
      <c r="J218" s="0" t="n">
        <f aca="true">IF(OR($C218="S",$C218=0),0,MATCH(0,OFFSET($D218,1,$C218,ROW($C$251)-ROW($C218)),0))</f>
        <v>0</v>
      </c>
      <c r="K218" s="0" t="n">
        <f aca="true">IF(OR($C218="S",$C218=0),0,MATCH(OFFSET($D218,0,$C218)+IF($C218&lt;&gt;1,1,COUNTIF([1]QCI!$A$13:$A$24,[1]ORÇAMENTO!E218)),OFFSET($D218,1,$C218,ROW($C$251)-ROW($C218)),0))</f>
        <v>0</v>
      </c>
      <c r="L218" s="38"/>
      <c r="M218" s="39" t="s">
        <v>7</v>
      </c>
      <c r="N218" s="40" t="str">
        <f aca="false">CHOOSE(1+LOG(1+2*(C218=1)+4*(C218=2)+8*(C218=3)+16*(C218=4)+32*(C218="S"),2),"","Meta","Nível 2","Nível 3","Nível 4","Serviço")</f>
        <v>Serviço</v>
      </c>
      <c r="O218" s="41" t="str">
        <f aca="false">IF(OR($C218=0,$L218=""),"-",CONCATENATE(E218&amp;".",IF(AND($A$5&gt;=2,$C218&gt;=2),F218&amp;".",""),IF(AND($A$5&gt;=3,$C218&gt;=3),G218&amp;".",""),IF(AND($A$5&gt;=4,$C218&gt;=4),H218&amp;".",""),IF($C218="S",I218&amp;".","")))</f>
        <v>-</v>
      </c>
      <c r="P218" s="42" t="s">
        <v>49</v>
      </c>
      <c r="Q218" s="43"/>
      <c r="R218" s="44" t="e">
        <f aca="false">IF($C218="S",REFERENCIA.Descricao,"(digite a descrição aqui)")</f>
        <v>#VALUE!</v>
      </c>
      <c r="S218" s="45" t="e">
        <f aca="false">REFERENCIA.Unidade</f>
        <v>#VALUE!</v>
      </c>
      <c r="T218" s="46" t="n">
        <f aca="true">OFFSET([1]CÁLCULO!H$15,ROW($T218)-ROW(T$15),0)</f>
        <v>0</v>
      </c>
      <c r="U218" s="47"/>
      <c r="V218" s="48" t="s">
        <v>10</v>
      </c>
      <c r="W218" s="46" t="e">
        <f aca="false">IF($C218="S",ROUND(IF(TIPOORCAMENTO="Proposto",ORÇAMENTO.CustoUnitario*(1+#REF!),ORÇAMENTO.PrecoUnitarioLicitado),15-13*#REF!),0)</f>
        <v>#VALUE!</v>
      </c>
      <c r="X218" s="49" t="e">
        <f aca="false">IF($C218="S",VTOTAL1,IF($C218=0,0,ROUND(SomaAgrup,15-13*#REF!)))</f>
        <v>#VALUE!</v>
      </c>
      <c r="Y218" s="0" t="e">
        <f aca="false">IF(AND($C218="S",$X218&gt;0),IF(ISBLANK(#REF!),"RA",LEFT(#REF!,2)),"")</f>
        <v>#VALUE!</v>
      </c>
      <c r="Z218" s="50" t="e">
        <f aca="true">IF($C218="S",IF($Y218="CP",$X218,IF($Y218="RA",(($X218)*[1]QCI!$AA$3),0)),SomaAgrup)</f>
        <v>#VALUE!</v>
      </c>
      <c r="AA218" s="51" t="e">
        <f aca="true">IF($C218="S",IF($Y218="OU",ROUND($X218,2),0),SomaAgrup)</f>
        <v>#VALUE!</v>
      </c>
    </row>
    <row r="219" customFormat="false" ht="15" hidden="true" customHeight="false" outlineLevel="0" collapsed="false">
      <c r="A219" s="0" t="str">
        <f aca="false">CHOOSE(1+LOG(1+2*(ORÇAMENTO.Nivel="Meta")+4*(ORÇAMENTO.Nivel="Nível 2")+8*(ORÇAMENTO.Nivel="Nível 3")+16*(ORÇAMENTO.Nivel="Nível 4")+32*(ORÇAMENTO.Nivel="Serviço"),2),0,1,2,3,4,"S")</f>
        <v>S</v>
      </c>
      <c r="B219" s="0" t="n">
        <f aca="true">IF(OR(C219="s",C219=0),OFFSET(B219,-1,0),C219)</f>
        <v>2</v>
      </c>
      <c r="C219" s="0" t="str">
        <f aca="true">IF(OFFSET(C219,-1,0)="L",1,IF(OFFSET(C219,-1,0)=1,2,IF(OR(A219="s",A219=0),"S",IF(AND(OFFSET(C219,-1,0)=2,A219=4),3,IF(AND(OR(OFFSET(C219,-1,0)="s",OFFSET(C219,-1,0)=0),A219&lt;&gt;"s",A219&gt;OFFSET(B219,-1,0)),OFFSET(B219,-1,0),A219)))))</f>
        <v>S</v>
      </c>
      <c r="D219" s="0" t="n">
        <f aca="false">IF(OR(C219="S",C219=0),0,IF(ISERROR(K219),J219,SMALL(J219:K219,1)))</f>
        <v>0</v>
      </c>
      <c r="E219" s="0" t="n">
        <f aca="true">IF($C219=1,OFFSET(E219,-1,0)+MAX(1,COUNTIF([1]QCI!$A$13:$A$24,OFFSET([1]ORÇAMENTO!E219,-1,0))),OFFSET(E219,-1,0))</f>
        <v>2</v>
      </c>
      <c r="F219" s="0" t="n">
        <f aca="true">IF($C219=1,0,IF($C219=2,OFFSET(F219,-1,0)+1,OFFSET(F219,-1,0)))</f>
        <v>4</v>
      </c>
      <c r="G219" s="0" t="n">
        <f aca="true">IF(AND($C219&lt;=2,$C219&lt;&gt;0),0,IF($C219=3,OFFSET(G219,-1,0)+1,OFFSET(G219,-1,0)))</f>
        <v>0</v>
      </c>
      <c r="H219" s="0" t="n">
        <f aca="true">IF(AND($C219&lt;=3,$C219&lt;&gt;0),0,IF($C219=4,OFFSET(H219,-1,0)+1,OFFSET(H219,-1,0)))</f>
        <v>0</v>
      </c>
      <c r="I219" s="0" t="e">
        <f aca="true">IF(AND($C219&lt;=4,$C219&lt;&gt;0),0,IF(AND($C219="S",$X219&gt;0),OFFSET(I219,-1,0)+1,OFFSET(I219,-1,0)))</f>
        <v>#VALUE!</v>
      </c>
      <c r="J219" s="0" t="n">
        <f aca="true">IF(OR($C219="S",$C219=0),0,MATCH(0,OFFSET($D219,1,$C219,ROW($C$251)-ROW($C219)),0))</f>
        <v>0</v>
      </c>
      <c r="K219" s="0" t="n">
        <f aca="true">IF(OR($C219="S",$C219=0),0,MATCH(OFFSET($D219,0,$C219)+IF($C219&lt;&gt;1,1,COUNTIF([1]QCI!$A$13:$A$24,[1]ORÇAMENTO!E219)),OFFSET($D219,1,$C219,ROW($C$251)-ROW($C219)),0))</f>
        <v>0</v>
      </c>
      <c r="L219" s="38"/>
      <c r="M219" s="39" t="s">
        <v>7</v>
      </c>
      <c r="N219" s="40" t="str">
        <f aca="false">CHOOSE(1+LOG(1+2*(C219=1)+4*(C219=2)+8*(C219=3)+16*(C219=4)+32*(C219="S"),2),"","Meta","Nível 2","Nível 3","Nível 4","Serviço")</f>
        <v>Serviço</v>
      </c>
      <c r="O219" s="41" t="str">
        <f aca="false">IF(OR($C219=0,$L219=""),"-",CONCATENATE(E219&amp;".",IF(AND($A$5&gt;=2,$C219&gt;=2),F219&amp;".",""),IF(AND($A$5&gt;=3,$C219&gt;=3),G219&amp;".",""),IF(AND($A$5&gt;=4,$C219&gt;=4),H219&amp;".",""),IF($C219="S",I219&amp;".","")))</f>
        <v>-</v>
      </c>
      <c r="P219" s="42" t="s">
        <v>49</v>
      </c>
      <c r="Q219" s="43"/>
      <c r="R219" s="44" t="e">
        <f aca="false">IF($C219="S",REFERENCIA.Descricao,"(digite a descrição aqui)")</f>
        <v>#VALUE!</v>
      </c>
      <c r="S219" s="45" t="e">
        <f aca="false">REFERENCIA.Unidade</f>
        <v>#VALUE!</v>
      </c>
      <c r="T219" s="46" t="n">
        <f aca="true">OFFSET([1]CÁLCULO!H$15,ROW($T219)-ROW(T$15),0)</f>
        <v>0</v>
      </c>
      <c r="U219" s="47"/>
      <c r="V219" s="48" t="s">
        <v>10</v>
      </c>
      <c r="W219" s="46" t="e">
        <f aca="false">IF($C219="S",ROUND(IF(TIPOORCAMENTO="Proposto",ORÇAMENTO.CustoUnitario*(1+#REF!),ORÇAMENTO.PrecoUnitarioLicitado),15-13*#REF!),0)</f>
        <v>#VALUE!</v>
      </c>
      <c r="X219" s="49" t="e">
        <f aca="false">IF($C219="S",VTOTAL1,IF($C219=0,0,ROUND(SomaAgrup,15-13*#REF!)))</f>
        <v>#VALUE!</v>
      </c>
      <c r="Y219" s="0" t="e">
        <f aca="false">IF(AND($C219="S",$X219&gt;0),IF(ISBLANK(#REF!),"RA",LEFT(#REF!,2)),"")</f>
        <v>#VALUE!</v>
      </c>
      <c r="Z219" s="50" t="e">
        <f aca="true">IF($C219="S",IF($Y219="CP",$X219,IF($Y219="RA",(($X219)*[1]QCI!$AA$3),0)),SomaAgrup)</f>
        <v>#VALUE!</v>
      </c>
      <c r="AA219" s="51" t="e">
        <f aca="true">IF($C219="S",IF($Y219="OU",ROUND($X219,2),0),SomaAgrup)</f>
        <v>#VALUE!</v>
      </c>
    </row>
    <row r="220" customFormat="false" ht="15" hidden="true" customHeight="false" outlineLevel="0" collapsed="false">
      <c r="A220" s="0" t="str">
        <f aca="false">CHOOSE(1+LOG(1+2*(ORÇAMENTO.Nivel="Meta")+4*(ORÇAMENTO.Nivel="Nível 2")+8*(ORÇAMENTO.Nivel="Nível 3")+16*(ORÇAMENTO.Nivel="Nível 4")+32*(ORÇAMENTO.Nivel="Serviço"),2),0,1,2,3,4,"S")</f>
        <v>S</v>
      </c>
      <c r="B220" s="0" t="n">
        <f aca="true">IF(OR(C220="s",C220=0),OFFSET(B220,-1,0),C220)</f>
        <v>2</v>
      </c>
      <c r="C220" s="0" t="str">
        <f aca="true">IF(OFFSET(C220,-1,0)="L",1,IF(OFFSET(C220,-1,0)=1,2,IF(OR(A220="s",A220=0),"S",IF(AND(OFFSET(C220,-1,0)=2,A220=4),3,IF(AND(OR(OFFSET(C220,-1,0)="s",OFFSET(C220,-1,0)=0),A220&lt;&gt;"s",A220&gt;OFFSET(B220,-1,0)),OFFSET(B220,-1,0),A220)))))</f>
        <v>S</v>
      </c>
      <c r="D220" s="0" t="n">
        <f aca="false">IF(OR(C220="S",C220=0),0,IF(ISERROR(K220),J220,SMALL(J220:K220,1)))</f>
        <v>0</v>
      </c>
      <c r="E220" s="0" t="n">
        <f aca="true">IF($C220=1,OFFSET(E220,-1,0)+MAX(1,COUNTIF([1]QCI!$A$13:$A$24,OFFSET([1]ORÇAMENTO!E220,-1,0))),OFFSET(E220,-1,0))</f>
        <v>2</v>
      </c>
      <c r="F220" s="0" t="n">
        <f aca="true">IF($C220=1,0,IF($C220=2,OFFSET(F220,-1,0)+1,OFFSET(F220,-1,0)))</f>
        <v>4</v>
      </c>
      <c r="G220" s="0" t="n">
        <f aca="true">IF(AND($C220&lt;=2,$C220&lt;&gt;0),0,IF($C220=3,OFFSET(G220,-1,0)+1,OFFSET(G220,-1,0)))</f>
        <v>0</v>
      </c>
      <c r="H220" s="0" t="n">
        <f aca="true">IF(AND($C220&lt;=3,$C220&lt;&gt;0),0,IF($C220=4,OFFSET(H220,-1,0)+1,OFFSET(H220,-1,0)))</f>
        <v>0</v>
      </c>
      <c r="I220" s="0" t="e">
        <f aca="true">IF(AND($C220&lt;=4,$C220&lt;&gt;0),0,IF(AND($C220="S",$X220&gt;0),OFFSET(I220,-1,0)+1,OFFSET(I220,-1,0)))</f>
        <v>#VALUE!</v>
      </c>
      <c r="J220" s="0" t="n">
        <f aca="true">IF(OR($C220="S",$C220=0),0,MATCH(0,OFFSET($D220,1,$C220,ROW($C$251)-ROW($C220)),0))</f>
        <v>0</v>
      </c>
      <c r="K220" s="0" t="n">
        <f aca="true">IF(OR($C220="S",$C220=0),0,MATCH(OFFSET($D220,0,$C220)+IF($C220&lt;&gt;1,1,COUNTIF([1]QCI!$A$13:$A$24,[1]ORÇAMENTO!E220)),OFFSET($D220,1,$C220,ROW($C$251)-ROW($C220)),0))</f>
        <v>0</v>
      </c>
      <c r="L220" s="38"/>
      <c r="M220" s="39" t="s">
        <v>7</v>
      </c>
      <c r="N220" s="40" t="str">
        <f aca="false">CHOOSE(1+LOG(1+2*(C220=1)+4*(C220=2)+8*(C220=3)+16*(C220=4)+32*(C220="S"),2),"","Meta","Nível 2","Nível 3","Nível 4","Serviço")</f>
        <v>Serviço</v>
      </c>
      <c r="O220" s="41" t="str">
        <f aca="false">IF(OR($C220=0,$L220=""),"-",CONCATENATE(E220&amp;".",IF(AND($A$5&gt;=2,$C220&gt;=2),F220&amp;".",""),IF(AND($A$5&gt;=3,$C220&gt;=3),G220&amp;".",""),IF(AND($A$5&gt;=4,$C220&gt;=4),H220&amp;".",""),IF($C220="S",I220&amp;".","")))</f>
        <v>-</v>
      </c>
      <c r="P220" s="42" t="s">
        <v>49</v>
      </c>
      <c r="Q220" s="43"/>
      <c r="R220" s="44" t="e">
        <f aca="false">IF($C220="S",REFERENCIA.Descricao,"(digite a descrição aqui)")</f>
        <v>#VALUE!</v>
      </c>
      <c r="S220" s="45" t="e">
        <f aca="false">REFERENCIA.Unidade</f>
        <v>#VALUE!</v>
      </c>
      <c r="T220" s="46" t="n">
        <f aca="true">OFFSET([1]CÁLCULO!H$15,ROW($T220)-ROW(T$15),0)</f>
        <v>0</v>
      </c>
      <c r="U220" s="47"/>
      <c r="V220" s="48" t="s">
        <v>10</v>
      </c>
      <c r="W220" s="46" t="e">
        <f aca="false">IF($C220="S",ROUND(IF(TIPOORCAMENTO="Proposto",ORÇAMENTO.CustoUnitario*(1+#REF!),ORÇAMENTO.PrecoUnitarioLicitado),15-13*#REF!),0)</f>
        <v>#VALUE!</v>
      </c>
      <c r="X220" s="49" t="e">
        <f aca="false">IF($C220="S",VTOTAL1,IF($C220=0,0,ROUND(SomaAgrup,15-13*#REF!)))</f>
        <v>#VALUE!</v>
      </c>
      <c r="Y220" s="0" t="e">
        <f aca="false">IF(AND($C220="S",$X220&gt;0),IF(ISBLANK(#REF!),"RA",LEFT(#REF!,2)),"")</f>
        <v>#VALUE!</v>
      </c>
      <c r="Z220" s="50" t="e">
        <f aca="true">IF($C220="S",IF($Y220="CP",$X220,IF($Y220="RA",(($X220)*[1]QCI!$AA$3),0)),SomaAgrup)</f>
        <v>#VALUE!</v>
      </c>
      <c r="AA220" s="51" t="e">
        <f aca="true">IF($C220="S",IF($Y220="OU",ROUND($X220,2),0),SomaAgrup)</f>
        <v>#VALUE!</v>
      </c>
    </row>
    <row r="221" customFormat="false" ht="15" hidden="true" customHeight="false" outlineLevel="0" collapsed="false">
      <c r="A221" s="0" t="str">
        <f aca="false">CHOOSE(1+LOG(1+2*(ORÇAMENTO.Nivel="Meta")+4*(ORÇAMENTO.Nivel="Nível 2")+8*(ORÇAMENTO.Nivel="Nível 3")+16*(ORÇAMENTO.Nivel="Nível 4")+32*(ORÇAMENTO.Nivel="Serviço"),2),0,1,2,3,4,"S")</f>
        <v>S</v>
      </c>
      <c r="B221" s="0" t="n">
        <f aca="true">IF(OR(C221="s",C221=0),OFFSET(B221,-1,0),C221)</f>
        <v>2</v>
      </c>
      <c r="C221" s="0" t="str">
        <f aca="true">IF(OFFSET(C221,-1,0)="L",1,IF(OFFSET(C221,-1,0)=1,2,IF(OR(A221="s",A221=0),"S",IF(AND(OFFSET(C221,-1,0)=2,A221=4),3,IF(AND(OR(OFFSET(C221,-1,0)="s",OFFSET(C221,-1,0)=0),A221&lt;&gt;"s",A221&gt;OFFSET(B221,-1,0)),OFFSET(B221,-1,0),A221)))))</f>
        <v>S</v>
      </c>
      <c r="D221" s="0" t="n">
        <f aca="false">IF(OR(C221="S",C221=0),0,IF(ISERROR(K221),J221,SMALL(J221:K221,1)))</f>
        <v>0</v>
      </c>
      <c r="E221" s="0" t="n">
        <f aca="true">IF($C221=1,OFFSET(E221,-1,0)+MAX(1,COUNTIF([1]QCI!$A$13:$A$24,OFFSET([1]ORÇAMENTO!E221,-1,0))),OFFSET(E221,-1,0))</f>
        <v>2</v>
      </c>
      <c r="F221" s="0" t="n">
        <f aca="true">IF($C221=1,0,IF($C221=2,OFFSET(F221,-1,0)+1,OFFSET(F221,-1,0)))</f>
        <v>4</v>
      </c>
      <c r="G221" s="0" t="n">
        <f aca="true">IF(AND($C221&lt;=2,$C221&lt;&gt;0),0,IF($C221=3,OFFSET(G221,-1,0)+1,OFFSET(G221,-1,0)))</f>
        <v>0</v>
      </c>
      <c r="H221" s="0" t="n">
        <f aca="true">IF(AND($C221&lt;=3,$C221&lt;&gt;0),0,IF($C221=4,OFFSET(H221,-1,0)+1,OFFSET(H221,-1,0)))</f>
        <v>0</v>
      </c>
      <c r="I221" s="0" t="e">
        <f aca="true">IF(AND($C221&lt;=4,$C221&lt;&gt;0),0,IF(AND($C221="S",$X221&gt;0),OFFSET(I221,-1,0)+1,OFFSET(I221,-1,0)))</f>
        <v>#VALUE!</v>
      </c>
      <c r="J221" s="0" t="n">
        <f aca="true">IF(OR($C221="S",$C221=0),0,MATCH(0,OFFSET($D221,1,$C221,ROW($C$251)-ROW($C221)),0))</f>
        <v>0</v>
      </c>
      <c r="K221" s="0" t="n">
        <f aca="true">IF(OR($C221="S",$C221=0),0,MATCH(OFFSET($D221,0,$C221)+IF($C221&lt;&gt;1,1,COUNTIF([1]QCI!$A$13:$A$24,[1]ORÇAMENTO!E221)),OFFSET($D221,1,$C221,ROW($C$251)-ROW($C221)),0))</f>
        <v>0</v>
      </c>
      <c r="L221" s="38"/>
      <c r="M221" s="39" t="s">
        <v>7</v>
      </c>
      <c r="N221" s="40" t="str">
        <f aca="false">CHOOSE(1+LOG(1+2*(C221=1)+4*(C221=2)+8*(C221=3)+16*(C221=4)+32*(C221="S"),2),"","Meta","Nível 2","Nível 3","Nível 4","Serviço")</f>
        <v>Serviço</v>
      </c>
      <c r="O221" s="41" t="str">
        <f aca="false">IF(OR($C221=0,$L221=""),"-",CONCATENATE(E221&amp;".",IF(AND($A$5&gt;=2,$C221&gt;=2),F221&amp;".",""),IF(AND($A$5&gt;=3,$C221&gt;=3),G221&amp;".",""),IF(AND($A$5&gt;=4,$C221&gt;=4),H221&amp;".",""),IF($C221="S",I221&amp;".","")))</f>
        <v>-</v>
      </c>
      <c r="P221" s="42" t="s">
        <v>49</v>
      </c>
      <c r="Q221" s="43"/>
      <c r="R221" s="44" t="e">
        <f aca="false">IF($C221="S",REFERENCIA.Descricao,"(digite a descrição aqui)")</f>
        <v>#VALUE!</v>
      </c>
      <c r="S221" s="45" t="e">
        <f aca="false">REFERENCIA.Unidade</f>
        <v>#VALUE!</v>
      </c>
      <c r="T221" s="46" t="n">
        <f aca="true">OFFSET([1]CÁLCULO!H$15,ROW($T221)-ROW(T$15),0)</f>
        <v>0</v>
      </c>
      <c r="U221" s="47"/>
      <c r="V221" s="48" t="s">
        <v>10</v>
      </c>
      <c r="W221" s="46" t="e">
        <f aca="false">IF($C221="S",ROUND(IF(TIPOORCAMENTO="Proposto",ORÇAMENTO.CustoUnitario*(1+#REF!),ORÇAMENTO.PrecoUnitarioLicitado),15-13*#REF!),0)</f>
        <v>#VALUE!</v>
      </c>
      <c r="X221" s="49" t="e">
        <f aca="false">IF($C221="S",VTOTAL1,IF($C221=0,0,ROUND(SomaAgrup,15-13*#REF!)))</f>
        <v>#VALUE!</v>
      </c>
      <c r="Y221" s="0" t="e">
        <f aca="false">IF(AND($C221="S",$X221&gt;0),IF(ISBLANK(#REF!),"RA",LEFT(#REF!,2)),"")</f>
        <v>#VALUE!</v>
      </c>
      <c r="Z221" s="50" t="e">
        <f aca="true">IF($C221="S",IF($Y221="CP",$X221,IF($Y221="RA",(($X221)*[1]QCI!$AA$3),0)),SomaAgrup)</f>
        <v>#VALUE!</v>
      </c>
      <c r="AA221" s="51" t="e">
        <f aca="true">IF($C221="S",IF($Y221="OU",ROUND($X221,2),0),SomaAgrup)</f>
        <v>#VALUE!</v>
      </c>
    </row>
    <row r="222" customFormat="false" ht="15" hidden="true" customHeight="false" outlineLevel="0" collapsed="false">
      <c r="A222" s="0" t="str">
        <f aca="false">CHOOSE(1+LOG(1+2*(ORÇAMENTO.Nivel="Meta")+4*(ORÇAMENTO.Nivel="Nível 2")+8*(ORÇAMENTO.Nivel="Nível 3")+16*(ORÇAMENTO.Nivel="Nível 4")+32*(ORÇAMENTO.Nivel="Serviço"),2),0,1,2,3,4,"S")</f>
        <v>S</v>
      </c>
      <c r="B222" s="0" t="n">
        <f aca="true">IF(OR(C222="s",C222=0),OFFSET(B222,-1,0),C222)</f>
        <v>2</v>
      </c>
      <c r="C222" s="0" t="str">
        <f aca="true">IF(OFFSET(C222,-1,0)="L",1,IF(OFFSET(C222,-1,0)=1,2,IF(OR(A222="s",A222=0),"S",IF(AND(OFFSET(C222,-1,0)=2,A222=4),3,IF(AND(OR(OFFSET(C222,-1,0)="s",OFFSET(C222,-1,0)=0),A222&lt;&gt;"s",A222&gt;OFFSET(B222,-1,0)),OFFSET(B222,-1,0),A222)))))</f>
        <v>S</v>
      </c>
      <c r="D222" s="0" t="n">
        <f aca="false">IF(OR(C222="S",C222=0),0,IF(ISERROR(K222),J222,SMALL(J222:K222,1)))</f>
        <v>0</v>
      </c>
      <c r="E222" s="0" t="n">
        <f aca="true">IF($C222=1,OFFSET(E222,-1,0)+MAX(1,COUNTIF([1]QCI!$A$13:$A$24,OFFSET([1]ORÇAMENTO!E222,-1,0))),OFFSET(E222,-1,0))</f>
        <v>2</v>
      </c>
      <c r="F222" s="0" t="n">
        <f aca="true">IF($C222=1,0,IF($C222=2,OFFSET(F222,-1,0)+1,OFFSET(F222,-1,0)))</f>
        <v>4</v>
      </c>
      <c r="G222" s="0" t="n">
        <f aca="true">IF(AND($C222&lt;=2,$C222&lt;&gt;0),0,IF($C222=3,OFFSET(G222,-1,0)+1,OFFSET(G222,-1,0)))</f>
        <v>0</v>
      </c>
      <c r="H222" s="0" t="n">
        <f aca="true">IF(AND($C222&lt;=3,$C222&lt;&gt;0),0,IF($C222=4,OFFSET(H222,-1,0)+1,OFFSET(H222,-1,0)))</f>
        <v>0</v>
      </c>
      <c r="I222" s="0" t="e">
        <f aca="true">IF(AND($C222&lt;=4,$C222&lt;&gt;0),0,IF(AND($C222="S",$X222&gt;0),OFFSET(I222,-1,0)+1,OFFSET(I222,-1,0)))</f>
        <v>#VALUE!</v>
      </c>
      <c r="J222" s="0" t="n">
        <f aca="true">IF(OR($C222="S",$C222=0),0,MATCH(0,OFFSET($D222,1,$C222,ROW($C$251)-ROW($C222)),0))</f>
        <v>0</v>
      </c>
      <c r="K222" s="0" t="n">
        <f aca="true">IF(OR($C222="S",$C222=0),0,MATCH(OFFSET($D222,0,$C222)+IF($C222&lt;&gt;1,1,COUNTIF([1]QCI!$A$13:$A$24,[1]ORÇAMENTO!E222)),OFFSET($D222,1,$C222,ROW($C$251)-ROW($C222)),0))</f>
        <v>0</v>
      </c>
      <c r="L222" s="38"/>
      <c r="M222" s="39" t="s">
        <v>7</v>
      </c>
      <c r="N222" s="40" t="str">
        <f aca="false">CHOOSE(1+LOG(1+2*(C222=1)+4*(C222=2)+8*(C222=3)+16*(C222=4)+32*(C222="S"),2),"","Meta","Nível 2","Nível 3","Nível 4","Serviço")</f>
        <v>Serviço</v>
      </c>
      <c r="O222" s="41" t="str">
        <f aca="false">IF(OR($C222=0,$L222=""),"-",CONCATENATE(E222&amp;".",IF(AND($A$5&gt;=2,$C222&gt;=2),F222&amp;".",""),IF(AND($A$5&gt;=3,$C222&gt;=3),G222&amp;".",""),IF(AND($A$5&gt;=4,$C222&gt;=4),H222&amp;".",""),IF($C222="S",I222&amp;".","")))</f>
        <v>-</v>
      </c>
      <c r="P222" s="42" t="s">
        <v>49</v>
      </c>
      <c r="Q222" s="43"/>
      <c r="R222" s="44" t="e">
        <f aca="false">IF($C222="S",REFERENCIA.Descricao,"(digite a descrição aqui)")</f>
        <v>#VALUE!</v>
      </c>
      <c r="S222" s="45" t="e">
        <f aca="false">REFERENCIA.Unidade</f>
        <v>#VALUE!</v>
      </c>
      <c r="T222" s="46" t="n">
        <f aca="true">OFFSET([1]CÁLCULO!H$15,ROW($T222)-ROW(T$15),0)</f>
        <v>0</v>
      </c>
      <c r="U222" s="47"/>
      <c r="V222" s="48" t="s">
        <v>10</v>
      </c>
      <c r="W222" s="46" t="e">
        <f aca="false">IF($C222="S",ROUND(IF(TIPOORCAMENTO="Proposto",ORÇAMENTO.CustoUnitario*(1+#REF!),ORÇAMENTO.PrecoUnitarioLicitado),15-13*#REF!),0)</f>
        <v>#VALUE!</v>
      </c>
      <c r="X222" s="49" t="e">
        <f aca="false">IF($C222="S",VTOTAL1,IF($C222=0,0,ROUND(SomaAgrup,15-13*#REF!)))</f>
        <v>#VALUE!</v>
      </c>
      <c r="Y222" s="0" t="e">
        <f aca="false">IF(AND($C222="S",$X222&gt;0),IF(ISBLANK(#REF!),"RA",LEFT(#REF!,2)),"")</f>
        <v>#VALUE!</v>
      </c>
      <c r="Z222" s="50" t="e">
        <f aca="true">IF($C222="S",IF($Y222="CP",$X222,IF($Y222="RA",(($X222)*[1]QCI!$AA$3),0)),SomaAgrup)</f>
        <v>#VALUE!</v>
      </c>
      <c r="AA222" s="51" t="e">
        <f aca="true">IF($C222="S",IF($Y222="OU",ROUND($X222,2),0),SomaAgrup)</f>
        <v>#VALUE!</v>
      </c>
    </row>
    <row r="223" customFormat="false" ht="15" hidden="true" customHeight="false" outlineLevel="0" collapsed="false">
      <c r="A223" s="0" t="str">
        <f aca="false">CHOOSE(1+LOG(1+2*(ORÇAMENTO.Nivel="Meta")+4*(ORÇAMENTO.Nivel="Nível 2")+8*(ORÇAMENTO.Nivel="Nível 3")+16*(ORÇAMENTO.Nivel="Nível 4")+32*(ORÇAMENTO.Nivel="Serviço"),2),0,1,2,3,4,"S")</f>
        <v>S</v>
      </c>
      <c r="B223" s="0" t="n">
        <f aca="true">IF(OR(C223="s",C223=0),OFFSET(B223,-1,0),C223)</f>
        <v>2</v>
      </c>
      <c r="C223" s="0" t="str">
        <f aca="true">IF(OFFSET(C223,-1,0)="L",1,IF(OFFSET(C223,-1,0)=1,2,IF(OR(A223="s",A223=0),"S",IF(AND(OFFSET(C223,-1,0)=2,A223=4),3,IF(AND(OR(OFFSET(C223,-1,0)="s",OFFSET(C223,-1,0)=0),A223&lt;&gt;"s",A223&gt;OFFSET(B223,-1,0)),OFFSET(B223,-1,0),A223)))))</f>
        <v>S</v>
      </c>
      <c r="D223" s="0" t="n">
        <f aca="false">IF(OR(C223="S",C223=0),0,IF(ISERROR(K223),J223,SMALL(J223:K223,1)))</f>
        <v>0</v>
      </c>
      <c r="E223" s="0" t="n">
        <f aca="true">IF($C223=1,OFFSET(E223,-1,0)+MAX(1,COUNTIF([1]QCI!$A$13:$A$24,OFFSET([1]ORÇAMENTO!E223,-1,0))),OFFSET(E223,-1,0))</f>
        <v>2</v>
      </c>
      <c r="F223" s="0" t="n">
        <f aca="true">IF($C223=1,0,IF($C223=2,OFFSET(F223,-1,0)+1,OFFSET(F223,-1,0)))</f>
        <v>4</v>
      </c>
      <c r="G223" s="0" t="n">
        <f aca="true">IF(AND($C223&lt;=2,$C223&lt;&gt;0),0,IF($C223=3,OFFSET(G223,-1,0)+1,OFFSET(G223,-1,0)))</f>
        <v>0</v>
      </c>
      <c r="H223" s="0" t="n">
        <f aca="true">IF(AND($C223&lt;=3,$C223&lt;&gt;0),0,IF($C223=4,OFFSET(H223,-1,0)+1,OFFSET(H223,-1,0)))</f>
        <v>0</v>
      </c>
      <c r="I223" s="0" t="e">
        <f aca="true">IF(AND($C223&lt;=4,$C223&lt;&gt;0),0,IF(AND($C223="S",$X223&gt;0),OFFSET(I223,-1,0)+1,OFFSET(I223,-1,0)))</f>
        <v>#VALUE!</v>
      </c>
      <c r="J223" s="0" t="n">
        <f aca="true">IF(OR($C223="S",$C223=0),0,MATCH(0,OFFSET($D223,1,$C223,ROW($C$251)-ROW($C223)),0))</f>
        <v>0</v>
      </c>
      <c r="K223" s="0" t="n">
        <f aca="true">IF(OR($C223="S",$C223=0),0,MATCH(OFFSET($D223,0,$C223)+IF($C223&lt;&gt;1,1,COUNTIF([1]QCI!$A$13:$A$24,[1]ORÇAMENTO!E223)),OFFSET($D223,1,$C223,ROW($C$251)-ROW($C223)),0))</f>
        <v>0</v>
      </c>
      <c r="L223" s="38"/>
      <c r="M223" s="39" t="s">
        <v>7</v>
      </c>
      <c r="N223" s="40" t="str">
        <f aca="false">CHOOSE(1+LOG(1+2*(C223=1)+4*(C223=2)+8*(C223=3)+16*(C223=4)+32*(C223="S"),2),"","Meta","Nível 2","Nível 3","Nível 4","Serviço")</f>
        <v>Serviço</v>
      </c>
      <c r="O223" s="41" t="str">
        <f aca="false">IF(OR($C223=0,$L223=""),"-",CONCATENATE(E223&amp;".",IF(AND($A$5&gt;=2,$C223&gt;=2),F223&amp;".",""),IF(AND($A$5&gt;=3,$C223&gt;=3),G223&amp;".",""),IF(AND($A$5&gt;=4,$C223&gt;=4),H223&amp;".",""),IF($C223="S",I223&amp;".","")))</f>
        <v>-</v>
      </c>
      <c r="P223" s="42" t="s">
        <v>49</v>
      </c>
      <c r="Q223" s="43"/>
      <c r="R223" s="44" t="e">
        <f aca="false">IF($C223="S",REFERENCIA.Descricao,"(digite a descrição aqui)")</f>
        <v>#VALUE!</v>
      </c>
      <c r="S223" s="45" t="e">
        <f aca="false">REFERENCIA.Unidade</f>
        <v>#VALUE!</v>
      </c>
      <c r="T223" s="46" t="n">
        <f aca="true">OFFSET([1]CÁLCULO!H$15,ROW($T223)-ROW(T$15),0)</f>
        <v>0</v>
      </c>
      <c r="U223" s="47"/>
      <c r="V223" s="48" t="s">
        <v>10</v>
      </c>
      <c r="W223" s="46" t="e">
        <f aca="false">IF($C223="S",ROUND(IF(TIPOORCAMENTO="Proposto",ORÇAMENTO.CustoUnitario*(1+#REF!),ORÇAMENTO.PrecoUnitarioLicitado),15-13*#REF!),0)</f>
        <v>#VALUE!</v>
      </c>
      <c r="X223" s="49" t="e">
        <f aca="false">IF($C223="S",VTOTAL1,IF($C223=0,0,ROUND(SomaAgrup,15-13*#REF!)))</f>
        <v>#VALUE!</v>
      </c>
      <c r="Y223" s="0" t="e">
        <f aca="false">IF(AND($C223="S",$X223&gt;0),IF(ISBLANK(#REF!),"RA",LEFT(#REF!,2)),"")</f>
        <v>#VALUE!</v>
      </c>
      <c r="Z223" s="50" t="e">
        <f aca="true">IF($C223="S",IF($Y223="CP",$X223,IF($Y223="RA",(($X223)*[1]QCI!$AA$3),0)),SomaAgrup)</f>
        <v>#VALUE!</v>
      </c>
      <c r="AA223" s="51" t="e">
        <f aca="true">IF($C223="S",IF($Y223="OU",ROUND($X223,2),0),SomaAgrup)</f>
        <v>#VALUE!</v>
      </c>
    </row>
    <row r="224" customFormat="false" ht="15" hidden="true" customHeight="false" outlineLevel="0" collapsed="false">
      <c r="A224" s="0" t="str">
        <f aca="false">CHOOSE(1+LOG(1+2*(ORÇAMENTO.Nivel="Meta")+4*(ORÇAMENTO.Nivel="Nível 2")+8*(ORÇAMENTO.Nivel="Nível 3")+16*(ORÇAMENTO.Nivel="Nível 4")+32*(ORÇAMENTO.Nivel="Serviço"),2),0,1,2,3,4,"S")</f>
        <v>S</v>
      </c>
      <c r="B224" s="0" t="n">
        <f aca="true">IF(OR(C224="s",C224=0),OFFSET(B224,-1,0),C224)</f>
        <v>2</v>
      </c>
      <c r="C224" s="0" t="str">
        <f aca="true">IF(OFFSET(C224,-1,0)="L",1,IF(OFFSET(C224,-1,0)=1,2,IF(OR(A224="s",A224=0),"S",IF(AND(OFFSET(C224,-1,0)=2,A224=4),3,IF(AND(OR(OFFSET(C224,-1,0)="s",OFFSET(C224,-1,0)=0),A224&lt;&gt;"s",A224&gt;OFFSET(B224,-1,0)),OFFSET(B224,-1,0),A224)))))</f>
        <v>S</v>
      </c>
      <c r="D224" s="0" t="n">
        <f aca="false">IF(OR(C224="S",C224=0),0,IF(ISERROR(K224),J224,SMALL(J224:K224,1)))</f>
        <v>0</v>
      </c>
      <c r="E224" s="0" t="n">
        <f aca="true">IF($C224=1,OFFSET(E224,-1,0)+MAX(1,COUNTIF([1]QCI!$A$13:$A$24,OFFSET([1]ORÇAMENTO!E224,-1,0))),OFFSET(E224,-1,0))</f>
        <v>2</v>
      </c>
      <c r="F224" s="0" t="n">
        <f aca="true">IF($C224=1,0,IF($C224=2,OFFSET(F224,-1,0)+1,OFFSET(F224,-1,0)))</f>
        <v>4</v>
      </c>
      <c r="G224" s="0" t="n">
        <f aca="true">IF(AND($C224&lt;=2,$C224&lt;&gt;0),0,IF($C224=3,OFFSET(G224,-1,0)+1,OFFSET(G224,-1,0)))</f>
        <v>0</v>
      </c>
      <c r="H224" s="0" t="n">
        <f aca="true">IF(AND($C224&lt;=3,$C224&lt;&gt;0),0,IF($C224=4,OFFSET(H224,-1,0)+1,OFFSET(H224,-1,0)))</f>
        <v>0</v>
      </c>
      <c r="I224" s="0" t="e">
        <f aca="true">IF(AND($C224&lt;=4,$C224&lt;&gt;0),0,IF(AND($C224="S",$X224&gt;0),OFFSET(I224,-1,0)+1,OFFSET(I224,-1,0)))</f>
        <v>#VALUE!</v>
      </c>
      <c r="J224" s="0" t="n">
        <f aca="true">IF(OR($C224="S",$C224=0),0,MATCH(0,OFFSET($D224,1,$C224,ROW($C$251)-ROW($C224)),0))</f>
        <v>0</v>
      </c>
      <c r="K224" s="0" t="n">
        <f aca="true">IF(OR($C224="S",$C224=0),0,MATCH(OFFSET($D224,0,$C224)+IF($C224&lt;&gt;1,1,COUNTIF([1]QCI!$A$13:$A$24,[1]ORÇAMENTO!E224)),OFFSET($D224,1,$C224,ROW($C$251)-ROW($C224)),0))</f>
        <v>0</v>
      </c>
      <c r="L224" s="38"/>
      <c r="M224" s="39" t="s">
        <v>7</v>
      </c>
      <c r="N224" s="40" t="str">
        <f aca="false">CHOOSE(1+LOG(1+2*(C224=1)+4*(C224=2)+8*(C224=3)+16*(C224=4)+32*(C224="S"),2),"","Meta","Nível 2","Nível 3","Nível 4","Serviço")</f>
        <v>Serviço</v>
      </c>
      <c r="O224" s="41" t="str">
        <f aca="false">IF(OR($C224=0,$L224=""),"-",CONCATENATE(E224&amp;".",IF(AND($A$5&gt;=2,$C224&gt;=2),F224&amp;".",""),IF(AND($A$5&gt;=3,$C224&gt;=3),G224&amp;".",""),IF(AND($A$5&gt;=4,$C224&gt;=4),H224&amp;".",""),IF($C224="S",I224&amp;".","")))</f>
        <v>-</v>
      </c>
      <c r="P224" s="42" t="s">
        <v>49</v>
      </c>
      <c r="Q224" s="43"/>
      <c r="R224" s="44" t="e">
        <f aca="false">IF($C224="S",REFERENCIA.Descricao,"(digite a descrição aqui)")</f>
        <v>#VALUE!</v>
      </c>
      <c r="S224" s="45" t="e">
        <f aca="false">REFERENCIA.Unidade</f>
        <v>#VALUE!</v>
      </c>
      <c r="T224" s="46" t="n">
        <f aca="true">OFFSET([1]CÁLCULO!H$15,ROW($T224)-ROW(T$15),0)</f>
        <v>0</v>
      </c>
      <c r="U224" s="47"/>
      <c r="V224" s="48" t="s">
        <v>10</v>
      </c>
      <c r="W224" s="46" t="e">
        <f aca="false">IF($C224="S",ROUND(IF(TIPOORCAMENTO="Proposto",ORÇAMENTO.CustoUnitario*(1+#REF!),ORÇAMENTO.PrecoUnitarioLicitado),15-13*#REF!),0)</f>
        <v>#VALUE!</v>
      </c>
      <c r="X224" s="49" t="e">
        <f aca="false">IF($C224="S",VTOTAL1,IF($C224=0,0,ROUND(SomaAgrup,15-13*#REF!)))</f>
        <v>#VALUE!</v>
      </c>
      <c r="Y224" s="0" t="e">
        <f aca="false">IF(AND($C224="S",$X224&gt;0),IF(ISBLANK(#REF!),"RA",LEFT(#REF!,2)),"")</f>
        <v>#VALUE!</v>
      </c>
      <c r="Z224" s="50" t="e">
        <f aca="true">IF($C224="S",IF($Y224="CP",$X224,IF($Y224="RA",(($X224)*[1]QCI!$AA$3),0)),SomaAgrup)</f>
        <v>#VALUE!</v>
      </c>
      <c r="AA224" s="51" t="e">
        <f aca="true">IF($C224="S",IF($Y224="OU",ROUND($X224,2),0),SomaAgrup)</f>
        <v>#VALUE!</v>
      </c>
    </row>
    <row r="225" customFormat="false" ht="15" hidden="true" customHeight="false" outlineLevel="0" collapsed="false">
      <c r="A225" s="0" t="str">
        <f aca="false">CHOOSE(1+LOG(1+2*(ORÇAMENTO.Nivel="Meta")+4*(ORÇAMENTO.Nivel="Nível 2")+8*(ORÇAMENTO.Nivel="Nível 3")+16*(ORÇAMENTO.Nivel="Nível 4")+32*(ORÇAMENTO.Nivel="Serviço"),2),0,1,2,3,4,"S")</f>
        <v>S</v>
      </c>
      <c r="B225" s="0" t="n">
        <f aca="true">IF(OR(C225="s",C225=0),OFFSET(B225,-1,0),C225)</f>
        <v>2</v>
      </c>
      <c r="C225" s="0" t="str">
        <f aca="true">IF(OFFSET(C225,-1,0)="L",1,IF(OFFSET(C225,-1,0)=1,2,IF(OR(A225="s",A225=0),"S",IF(AND(OFFSET(C225,-1,0)=2,A225=4),3,IF(AND(OR(OFFSET(C225,-1,0)="s",OFFSET(C225,-1,0)=0),A225&lt;&gt;"s",A225&gt;OFFSET(B225,-1,0)),OFFSET(B225,-1,0),A225)))))</f>
        <v>S</v>
      </c>
      <c r="D225" s="0" t="n">
        <f aca="false">IF(OR(C225="S",C225=0),0,IF(ISERROR(K225),J225,SMALL(J225:K225,1)))</f>
        <v>0</v>
      </c>
      <c r="E225" s="0" t="n">
        <f aca="true">IF($C225=1,OFFSET(E225,-1,0)+MAX(1,COUNTIF([1]QCI!$A$13:$A$24,OFFSET([1]ORÇAMENTO!E225,-1,0))),OFFSET(E225,-1,0))</f>
        <v>2</v>
      </c>
      <c r="F225" s="0" t="n">
        <f aca="true">IF($C225=1,0,IF($C225=2,OFFSET(F225,-1,0)+1,OFFSET(F225,-1,0)))</f>
        <v>4</v>
      </c>
      <c r="G225" s="0" t="n">
        <f aca="true">IF(AND($C225&lt;=2,$C225&lt;&gt;0),0,IF($C225=3,OFFSET(G225,-1,0)+1,OFFSET(G225,-1,0)))</f>
        <v>0</v>
      </c>
      <c r="H225" s="0" t="n">
        <f aca="true">IF(AND($C225&lt;=3,$C225&lt;&gt;0),0,IF($C225=4,OFFSET(H225,-1,0)+1,OFFSET(H225,-1,0)))</f>
        <v>0</v>
      </c>
      <c r="I225" s="0" t="e">
        <f aca="true">IF(AND($C225&lt;=4,$C225&lt;&gt;0),0,IF(AND($C225="S",$X225&gt;0),OFFSET(I225,-1,0)+1,OFFSET(I225,-1,0)))</f>
        <v>#VALUE!</v>
      </c>
      <c r="J225" s="0" t="n">
        <f aca="true">IF(OR($C225="S",$C225=0),0,MATCH(0,OFFSET($D225,1,$C225,ROW($C$251)-ROW($C225)),0))</f>
        <v>0</v>
      </c>
      <c r="K225" s="0" t="n">
        <f aca="true">IF(OR($C225="S",$C225=0),0,MATCH(OFFSET($D225,0,$C225)+IF($C225&lt;&gt;1,1,COUNTIF([1]QCI!$A$13:$A$24,[1]ORÇAMENTO!E225)),OFFSET($D225,1,$C225,ROW($C$251)-ROW($C225)),0))</f>
        <v>0</v>
      </c>
      <c r="L225" s="38"/>
      <c r="M225" s="39" t="s">
        <v>7</v>
      </c>
      <c r="N225" s="40" t="str">
        <f aca="false">CHOOSE(1+LOG(1+2*(C225=1)+4*(C225=2)+8*(C225=3)+16*(C225=4)+32*(C225="S"),2),"","Meta","Nível 2","Nível 3","Nível 4","Serviço")</f>
        <v>Serviço</v>
      </c>
      <c r="O225" s="41" t="str">
        <f aca="false">IF(OR($C225=0,$L225=""),"-",CONCATENATE(E225&amp;".",IF(AND($A$5&gt;=2,$C225&gt;=2),F225&amp;".",""),IF(AND($A$5&gt;=3,$C225&gt;=3),G225&amp;".",""),IF(AND($A$5&gt;=4,$C225&gt;=4),H225&amp;".",""),IF($C225="S",I225&amp;".","")))</f>
        <v>-</v>
      </c>
      <c r="P225" s="42" t="s">
        <v>49</v>
      </c>
      <c r="Q225" s="43"/>
      <c r="R225" s="44" t="e">
        <f aca="false">IF($C225="S",REFERENCIA.Descricao,"(digite a descrição aqui)")</f>
        <v>#VALUE!</v>
      </c>
      <c r="S225" s="45" t="e">
        <f aca="false">REFERENCIA.Unidade</f>
        <v>#VALUE!</v>
      </c>
      <c r="T225" s="46" t="n">
        <f aca="true">OFFSET([1]CÁLCULO!H$15,ROW($T225)-ROW(T$15),0)</f>
        <v>0</v>
      </c>
      <c r="U225" s="47"/>
      <c r="V225" s="48" t="s">
        <v>10</v>
      </c>
      <c r="W225" s="46" t="e">
        <f aca="false">IF($C225="S",ROUND(IF(TIPOORCAMENTO="Proposto",ORÇAMENTO.CustoUnitario*(1+#REF!),ORÇAMENTO.PrecoUnitarioLicitado),15-13*#REF!),0)</f>
        <v>#VALUE!</v>
      </c>
      <c r="X225" s="49" t="e">
        <f aca="false">IF($C225="S",VTOTAL1,IF($C225=0,0,ROUND(SomaAgrup,15-13*#REF!)))</f>
        <v>#VALUE!</v>
      </c>
      <c r="Y225" s="0" t="e">
        <f aca="false">IF(AND($C225="S",$X225&gt;0),IF(ISBLANK(#REF!),"RA",LEFT(#REF!,2)),"")</f>
        <v>#VALUE!</v>
      </c>
      <c r="Z225" s="50" t="e">
        <f aca="true">IF($C225="S",IF($Y225="CP",$X225,IF($Y225="RA",(($X225)*[1]QCI!$AA$3),0)),SomaAgrup)</f>
        <v>#VALUE!</v>
      </c>
      <c r="AA225" s="51" t="e">
        <f aca="true">IF($C225="S",IF($Y225="OU",ROUND($X225,2),0),SomaAgrup)</f>
        <v>#VALUE!</v>
      </c>
    </row>
    <row r="226" customFormat="false" ht="15" hidden="true" customHeight="false" outlineLevel="0" collapsed="false">
      <c r="A226" s="0" t="str">
        <f aca="false">CHOOSE(1+LOG(1+2*(ORÇAMENTO.Nivel="Meta")+4*(ORÇAMENTO.Nivel="Nível 2")+8*(ORÇAMENTO.Nivel="Nível 3")+16*(ORÇAMENTO.Nivel="Nível 4")+32*(ORÇAMENTO.Nivel="Serviço"),2),0,1,2,3,4,"S")</f>
        <v>S</v>
      </c>
      <c r="B226" s="0" t="n">
        <f aca="true">IF(OR(C226="s",C226=0),OFFSET(B226,-1,0),C226)</f>
        <v>2</v>
      </c>
      <c r="C226" s="0" t="str">
        <f aca="true">IF(OFFSET(C226,-1,0)="L",1,IF(OFFSET(C226,-1,0)=1,2,IF(OR(A226="s",A226=0),"S",IF(AND(OFFSET(C226,-1,0)=2,A226=4),3,IF(AND(OR(OFFSET(C226,-1,0)="s",OFFSET(C226,-1,0)=0),A226&lt;&gt;"s",A226&gt;OFFSET(B226,-1,0)),OFFSET(B226,-1,0),A226)))))</f>
        <v>S</v>
      </c>
      <c r="D226" s="0" t="n">
        <f aca="false">IF(OR(C226="S",C226=0),0,IF(ISERROR(K226),J226,SMALL(J226:K226,1)))</f>
        <v>0</v>
      </c>
      <c r="E226" s="0" t="n">
        <f aca="true">IF($C226=1,OFFSET(E226,-1,0)+MAX(1,COUNTIF([1]QCI!$A$13:$A$24,OFFSET([1]ORÇAMENTO!E226,-1,0))),OFFSET(E226,-1,0))</f>
        <v>2</v>
      </c>
      <c r="F226" s="0" t="n">
        <f aca="true">IF($C226=1,0,IF($C226=2,OFFSET(F226,-1,0)+1,OFFSET(F226,-1,0)))</f>
        <v>4</v>
      </c>
      <c r="G226" s="0" t="n">
        <f aca="true">IF(AND($C226&lt;=2,$C226&lt;&gt;0),0,IF($C226=3,OFFSET(G226,-1,0)+1,OFFSET(G226,-1,0)))</f>
        <v>0</v>
      </c>
      <c r="H226" s="0" t="n">
        <f aca="true">IF(AND($C226&lt;=3,$C226&lt;&gt;0),0,IF($C226=4,OFFSET(H226,-1,0)+1,OFFSET(H226,-1,0)))</f>
        <v>0</v>
      </c>
      <c r="I226" s="0" t="e">
        <f aca="true">IF(AND($C226&lt;=4,$C226&lt;&gt;0),0,IF(AND($C226="S",$X226&gt;0),OFFSET(I226,-1,0)+1,OFFSET(I226,-1,0)))</f>
        <v>#VALUE!</v>
      </c>
      <c r="J226" s="0" t="n">
        <f aca="true">IF(OR($C226="S",$C226=0),0,MATCH(0,OFFSET($D226,1,$C226,ROW($C$251)-ROW($C226)),0))</f>
        <v>0</v>
      </c>
      <c r="K226" s="0" t="n">
        <f aca="true">IF(OR($C226="S",$C226=0),0,MATCH(OFFSET($D226,0,$C226)+IF($C226&lt;&gt;1,1,COUNTIF([1]QCI!$A$13:$A$24,[1]ORÇAMENTO!E226)),OFFSET($D226,1,$C226,ROW($C$251)-ROW($C226)),0))</f>
        <v>0</v>
      </c>
      <c r="L226" s="38"/>
      <c r="M226" s="39" t="s">
        <v>7</v>
      </c>
      <c r="N226" s="40" t="str">
        <f aca="false">CHOOSE(1+LOG(1+2*(C226=1)+4*(C226=2)+8*(C226=3)+16*(C226=4)+32*(C226="S"),2),"","Meta","Nível 2","Nível 3","Nível 4","Serviço")</f>
        <v>Serviço</v>
      </c>
      <c r="O226" s="41" t="str">
        <f aca="false">IF(OR($C226=0,$L226=""),"-",CONCATENATE(E226&amp;".",IF(AND($A$5&gt;=2,$C226&gt;=2),F226&amp;".",""),IF(AND($A$5&gt;=3,$C226&gt;=3),G226&amp;".",""),IF(AND($A$5&gt;=4,$C226&gt;=4),H226&amp;".",""),IF($C226="S",I226&amp;".","")))</f>
        <v>-</v>
      </c>
      <c r="P226" s="42" t="s">
        <v>49</v>
      </c>
      <c r="Q226" s="43"/>
      <c r="R226" s="44" t="e">
        <f aca="false">IF($C226="S",REFERENCIA.Descricao,"(digite a descrição aqui)")</f>
        <v>#VALUE!</v>
      </c>
      <c r="S226" s="45" t="e">
        <f aca="false">REFERENCIA.Unidade</f>
        <v>#VALUE!</v>
      </c>
      <c r="T226" s="46" t="n">
        <f aca="true">OFFSET([1]CÁLCULO!H$15,ROW($T226)-ROW(T$15),0)</f>
        <v>0</v>
      </c>
      <c r="U226" s="47"/>
      <c r="V226" s="48" t="s">
        <v>10</v>
      </c>
      <c r="W226" s="46" t="e">
        <f aca="false">IF($C226="S",ROUND(IF(TIPOORCAMENTO="Proposto",ORÇAMENTO.CustoUnitario*(1+#REF!),ORÇAMENTO.PrecoUnitarioLicitado),15-13*#REF!),0)</f>
        <v>#VALUE!</v>
      </c>
      <c r="X226" s="49" t="e">
        <f aca="false">IF($C226="S",VTOTAL1,IF($C226=0,0,ROUND(SomaAgrup,15-13*#REF!)))</f>
        <v>#VALUE!</v>
      </c>
      <c r="Y226" s="0" t="e">
        <f aca="false">IF(AND($C226="S",$X226&gt;0),IF(ISBLANK(#REF!),"RA",LEFT(#REF!,2)),"")</f>
        <v>#VALUE!</v>
      </c>
      <c r="Z226" s="50" t="e">
        <f aca="true">IF($C226="S",IF($Y226="CP",$X226,IF($Y226="RA",(($X226)*[1]QCI!$AA$3),0)),SomaAgrup)</f>
        <v>#VALUE!</v>
      </c>
      <c r="AA226" s="51" t="e">
        <f aca="true">IF($C226="S",IF($Y226="OU",ROUND($X226,2),0),SomaAgrup)</f>
        <v>#VALUE!</v>
      </c>
    </row>
    <row r="227" customFormat="false" ht="15" hidden="true" customHeight="false" outlineLevel="0" collapsed="false">
      <c r="A227" s="0" t="str">
        <f aca="false">CHOOSE(1+LOG(1+2*(ORÇAMENTO.Nivel="Meta")+4*(ORÇAMENTO.Nivel="Nível 2")+8*(ORÇAMENTO.Nivel="Nível 3")+16*(ORÇAMENTO.Nivel="Nível 4")+32*(ORÇAMENTO.Nivel="Serviço"),2),0,1,2,3,4,"S")</f>
        <v>S</v>
      </c>
      <c r="B227" s="0" t="n">
        <f aca="true">IF(OR(C227="s",C227=0),OFFSET(B227,-1,0),C227)</f>
        <v>2</v>
      </c>
      <c r="C227" s="0" t="str">
        <f aca="true">IF(OFFSET(C227,-1,0)="L",1,IF(OFFSET(C227,-1,0)=1,2,IF(OR(A227="s",A227=0),"S",IF(AND(OFFSET(C227,-1,0)=2,A227=4),3,IF(AND(OR(OFFSET(C227,-1,0)="s",OFFSET(C227,-1,0)=0),A227&lt;&gt;"s",A227&gt;OFFSET(B227,-1,0)),OFFSET(B227,-1,0),A227)))))</f>
        <v>S</v>
      </c>
      <c r="D227" s="0" t="n">
        <f aca="false">IF(OR(C227="S",C227=0),0,IF(ISERROR(K227),J227,SMALL(J227:K227,1)))</f>
        <v>0</v>
      </c>
      <c r="E227" s="0" t="n">
        <f aca="true">IF($C227=1,OFFSET(E227,-1,0)+MAX(1,COUNTIF([1]QCI!$A$13:$A$24,OFFSET([1]ORÇAMENTO!E227,-1,0))),OFFSET(E227,-1,0))</f>
        <v>2</v>
      </c>
      <c r="F227" s="0" t="n">
        <f aca="true">IF($C227=1,0,IF($C227=2,OFFSET(F227,-1,0)+1,OFFSET(F227,-1,0)))</f>
        <v>4</v>
      </c>
      <c r="G227" s="0" t="n">
        <f aca="true">IF(AND($C227&lt;=2,$C227&lt;&gt;0),0,IF($C227=3,OFFSET(G227,-1,0)+1,OFFSET(G227,-1,0)))</f>
        <v>0</v>
      </c>
      <c r="H227" s="0" t="n">
        <f aca="true">IF(AND($C227&lt;=3,$C227&lt;&gt;0),0,IF($C227=4,OFFSET(H227,-1,0)+1,OFFSET(H227,-1,0)))</f>
        <v>0</v>
      </c>
      <c r="I227" s="0" t="e">
        <f aca="true">IF(AND($C227&lt;=4,$C227&lt;&gt;0),0,IF(AND($C227="S",$X227&gt;0),OFFSET(I227,-1,0)+1,OFFSET(I227,-1,0)))</f>
        <v>#VALUE!</v>
      </c>
      <c r="J227" s="0" t="n">
        <f aca="true">IF(OR($C227="S",$C227=0),0,MATCH(0,OFFSET($D227,1,$C227,ROW($C$251)-ROW($C227)),0))</f>
        <v>0</v>
      </c>
      <c r="K227" s="0" t="n">
        <f aca="true">IF(OR($C227="S",$C227=0),0,MATCH(OFFSET($D227,0,$C227)+IF($C227&lt;&gt;1,1,COUNTIF([1]QCI!$A$13:$A$24,[1]ORÇAMENTO!E227)),OFFSET($D227,1,$C227,ROW($C$251)-ROW($C227)),0))</f>
        <v>0</v>
      </c>
      <c r="L227" s="38"/>
      <c r="M227" s="39" t="s">
        <v>7</v>
      </c>
      <c r="N227" s="40" t="str">
        <f aca="false">CHOOSE(1+LOG(1+2*(C227=1)+4*(C227=2)+8*(C227=3)+16*(C227=4)+32*(C227="S"),2),"","Meta","Nível 2","Nível 3","Nível 4","Serviço")</f>
        <v>Serviço</v>
      </c>
      <c r="O227" s="41" t="str">
        <f aca="false">IF(OR($C227=0,$L227=""),"-",CONCATENATE(E227&amp;".",IF(AND($A$5&gt;=2,$C227&gt;=2),F227&amp;".",""),IF(AND($A$5&gt;=3,$C227&gt;=3),G227&amp;".",""),IF(AND($A$5&gt;=4,$C227&gt;=4),H227&amp;".",""),IF($C227="S",I227&amp;".","")))</f>
        <v>-</v>
      </c>
      <c r="P227" s="42" t="s">
        <v>49</v>
      </c>
      <c r="Q227" s="43"/>
      <c r="R227" s="44" t="e">
        <f aca="false">IF($C227="S",REFERENCIA.Descricao,"(digite a descrição aqui)")</f>
        <v>#VALUE!</v>
      </c>
      <c r="S227" s="45" t="e">
        <f aca="false">REFERENCIA.Unidade</f>
        <v>#VALUE!</v>
      </c>
      <c r="T227" s="46" t="n">
        <f aca="true">OFFSET([1]CÁLCULO!H$15,ROW($T227)-ROW(T$15),0)</f>
        <v>0</v>
      </c>
      <c r="U227" s="47"/>
      <c r="V227" s="48" t="s">
        <v>10</v>
      </c>
      <c r="W227" s="46" t="e">
        <f aca="false">IF($C227="S",ROUND(IF(TIPOORCAMENTO="Proposto",ORÇAMENTO.CustoUnitario*(1+#REF!),ORÇAMENTO.PrecoUnitarioLicitado),15-13*#REF!),0)</f>
        <v>#VALUE!</v>
      </c>
      <c r="X227" s="49" t="e">
        <f aca="false">IF($C227="S",VTOTAL1,IF($C227=0,0,ROUND(SomaAgrup,15-13*#REF!)))</f>
        <v>#VALUE!</v>
      </c>
      <c r="Y227" s="0" t="e">
        <f aca="false">IF(AND($C227="S",$X227&gt;0),IF(ISBLANK(#REF!),"RA",LEFT(#REF!,2)),"")</f>
        <v>#VALUE!</v>
      </c>
      <c r="Z227" s="50" t="e">
        <f aca="true">IF($C227="S",IF($Y227="CP",$X227,IF($Y227="RA",(($X227)*[1]QCI!$AA$3),0)),SomaAgrup)</f>
        <v>#VALUE!</v>
      </c>
      <c r="AA227" s="51" t="e">
        <f aca="true">IF($C227="S",IF($Y227="OU",ROUND($X227,2),0),SomaAgrup)</f>
        <v>#VALUE!</v>
      </c>
    </row>
    <row r="228" customFormat="false" ht="15" hidden="true" customHeight="false" outlineLevel="0" collapsed="false">
      <c r="A228" s="0" t="str">
        <f aca="false">CHOOSE(1+LOG(1+2*(ORÇAMENTO.Nivel="Meta")+4*(ORÇAMENTO.Nivel="Nível 2")+8*(ORÇAMENTO.Nivel="Nível 3")+16*(ORÇAMENTO.Nivel="Nível 4")+32*(ORÇAMENTO.Nivel="Serviço"),2),0,1,2,3,4,"S")</f>
        <v>S</v>
      </c>
      <c r="B228" s="0" t="n">
        <f aca="true">IF(OR(C228="s",C228=0),OFFSET(B228,-1,0),C228)</f>
        <v>2</v>
      </c>
      <c r="C228" s="0" t="str">
        <f aca="true">IF(OFFSET(C228,-1,0)="L",1,IF(OFFSET(C228,-1,0)=1,2,IF(OR(A228="s",A228=0),"S",IF(AND(OFFSET(C228,-1,0)=2,A228=4),3,IF(AND(OR(OFFSET(C228,-1,0)="s",OFFSET(C228,-1,0)=0),A228&lt;&gt;"s",A228&gt;OFFSET(B228,-1,0)),OFFSET(B228,-1,0),A228)))))</f>
        <v>S</v>
      </c>
      <c r="D228" s="0" t="n">
        <f aca="false">IF(OR(C228="S",C228=0),0,IF(ISERROR(K228),J228,SMALL(J228:K228,1)))</f>
        <v>0</v>
      </c>
      <c r="E228" s="0" t="n">
        <f aca="true">IF($C228=1,OFFSET(E228,-1,0)+MAX(1,COUNTIF([1]QCI!$A$13:$A$24,OFFSET([1]ORÇAMENTO!E228,-1,0))),OFFSET(E228,-1,0))</f>
        <v>2</v>
      </c>
      <c r="F228" s="0" t="n">
        <f aca="true">IF($C228=1,0,IF($C228=2,OFFSET(F228,-1,0)+1,OFFSET(F228,-1,0)))</f>
        <v>4</v>
      </c>
      <c r="G228" s="0" t="n">
        <f aca="true">IF(AND($C228&lt;=2,$C228&lt;&gt;0),0,IF($C228=3,OFFSET(G228,-1,0)+1,OFFSET(G228,-1,0)))</f>
        <v>0</v>
      </c>
      <c r="H228" s="0" t="n">
        <f aca="true">IF(AND($C228&lt;=3,$C228&lt;&gt;0),0,IF($C228=4,OFFSET(H228,-1,0)+1,OFFSET(H228,-1,0)))</f>
        <v>0</v>
      </c>
      <c r="I228" s="0" t="e">
        <f aca="true">IF(AND($C228&lt;=4,$C228&lt;&gt;0),0,IF(AND($C228="S",$X228&gt;0),OFFSET(I228,-1,0)+1,OFFSET(I228,-1,0)))</f>
        <v>#VALUE!</v>
      </c>
      <c r="J228" s="0" t="n">
        <f aca="true">IF(OR($C228="S",$C228=0),0,MATCH(0,OFFSET($D228,1,$C228,ROW($C$251)-ROW($C228)),0))</f>
        <v>0</v>
      </c>
      <c r="K228" s="0" t="n">
        <f aca="true">IF(OR($C228="S",$C228=0),0,MATCH(OFFSET($D228,0,$C228)+IF($C228&lt;&gt;1,1,COUNTIF([1]QCI!$A$13:$A$24,[1]ORÇAMENTO!E228)),OFFSET($D228,1,$C228,ROW($C$251)-ROW($C228)),0))</f>
        <v>0</v>
      </c>
      <c r="L228" s="38"/>
      <c r="M228" s="39" t="s">
        <v>7</v>
      </c>
      <c r="N228" s="40" t="str">
        <f aca="false">CHOOSE(1+LOG(1+2*(C228=1)+4*(C228=2)+8*(C228=3)+16*(C228=4)+32*(C228="S"),2),"","Meta","Nível 2","Nível 3","Nível 4","Serviço")</f>
        <v>Serviço</v>
      </c>
      <c r="O228" s="41" t="str">
        <f aca="false">IF(OR($C228=0,$L228=""),"-",CONCATENATE(E228&amp;".",IF(AND($A$5&gt;=2,$C228&gt;=2),F228&amp;".",""),IF(AND($A$5&gt;=3,$C228&gt;=3),G228&amp;".",""),IF(AND($A$5&gt;=4,$C228&gt;=4),H228&amp;".",""),IF($C228="S",I228&amp;".","")))</f>
        <v>-</v>
      </c>
      <c r="P228" s="42" t="s">
        <v>49</v>
      </c>
      <c r="Q228" s="43"/>
      <c r="R228" s="44" t="e">
        <f aca="false">IF($C228="S",REFERENCIA.Descricao,"(digite a descrição aqui)")</f>
        <v>#VALUE!</v>
      </c>
      <c r="S228" s="45" t="e">
        <f aca="false">REFERENCIA.Unidade</f>
        <v>#VALUE!</v>
      </c>
      <c r="T228" s="46" t="n">
        <f aca="true">OFFSET([1]CÁLCULO!H$15,ROW($T228)-ROW(T$15),0)</f>
        <v>0</v>
      </c>
      <c r="U228" s="47"/>
      <c r="V228" s="48" t="s">
        <v>10</v>
      </c>
      <c r="W228" s="46" t="e">
        <f aca="false">IF($C228="S",ROUND(IF(TIPOORCAMENTO="Proposto",ORÇAMENTO.CustoUnitario*(1+#REF!),ORÇAMENTO.PrecoUnitarioLicitado),15-13*#REF!),0)</f>
        <v>#VALUE!</v>
      </c>
      <c r="X228" s="49" t="e">
        <f aca="false">IF($C228="S",VTOTAL1,IF($C228=0,0,ROUND(SomaAgrup,15-13*#REF!)))</f>
        <v>#VALUE!</v>
      </c>
      <c r="Y228" s="0" t="e">
        <f aca="false">IF(AND($C228="S",$X228&gt;0),IF(ISBLANK(#REF!),"RA",LEFT(#REF!,2)),"")</f>
        <v>#VALUE!</v>
      </c>
      <c r="Z228" s="50" t="e">
        <f aca="true">IF($C228="S",IF($Y228="CP",$X228,IF($Y228="RA",(($X228)*[1]QCI!$AA$3),0)),SomaAgrup)</f>
        <v>#VALUE!</v>
      </c>
      <c r="AA228" s="51" t="e">
        <f aca="true">IF($C228="S",IF($Y228="OU",ROUND($X228,2),0),SomaAgrup)</f>
        <v>#VALUE!</v>
      </c>
    </row>
    <row r="229" customFormat="false" ht="15" hidden="true" customHeight="false" outlineLevel="0" collapsed="false">
      <c r="A229" s="0" t="str">
        <f aca="false">CHOOSE(1+LOG(1+2*(ORÇAMENTO.Nivel="Meta")+4*(ORÇAMENTO.Nivel="Nível 2")+8*(ORÇAMENTO.Nivel="Nível 3")+16*(ORÇAMENTO.Nivel="Nível 4")+32*(ORÇAMENTO.Nivel="Serviço"),2),0,1,2,3,4,"S")</f>
        <v>S</v>
      </c>
      <c r="B229" s="0" t="n">
        <f aca="true">IF(OR(C229="s",C229=0),OFFSET(B229,-1,0),C229)</f>
        <v>2</v>
      </c>
      <c r="C229" s="0" t="str">
        <f aca="true">IF(OFFSET(C229,-1,0)="L",1,IF(OFFSET(C229,-1,0)=1,2,IF(OR(A229="s",A229=0),"S",IF(AND(OFFSET(C229,-1,0)=2,A229=4),3,IF(AND(OR(OFFSET(C229,-1,0)="s",OFFSET(C229,-1,0)=0),A229&lt;&gt;"s",A229&gt;OFFSET(B229,-1,0)),OFFSET(B229,-1,0),A229)))))</f>
        <v>S</v>
      </c>
      <c r="D229" s="0" t="n">
        <f aca="false">IF(OR(C229="S",C229=0),0,IF(ISERROR(K229),J229,SMALL(J229:K229,1)))</f>
        <v>0</v>
      </c>
      <c r="E229" s="0" t="n">
        <f aca="true">IF($C229=1,OFFSET(E229,-1,0)+MAX(1,COUNTIF([1]QCI!$A$13:$A$24,OFFSET([1]ORÇAMENTO!E229,-1,0))),OFFSET(E229,-1,0))</f>
        <v>2</v>
      </c>
      <c r="F229" s="0" t="n">
        <f aca="true">IF($C229=1,0,IF($C229=2,OFFSET(F229,-1,0)+1,OFFSET(F229,-1,0)))</f>
        <v>4</v>
      </c>
      <c r="G229" s="0" t="n">
        <f aca="true">IF(AND($C229&lt;=2,$C229&lt;&gt;0),0,IF($C229=3,OFFSET(G229,-1,0)+1,OFFSET(G229,-1,0)))</f>
        <v>0</v>
      </c>
      <c r="H229" s="0" t="n">
        <f aca="true">IF(AND($C229&lt;=3,$C229&lt;&gt;0),0,IF($C229=4,OFFSET(H229,-1,0)+1,OFFSET(H229,-1,0)))</f>
        <v>0</v>
      </c>
      <c r="I229" s="0" t="e">
        <f aca="true">IF(AND($C229&lt;=4,$C229&lt;&gt;0),0,IF(AND($C229="S",$X229&gt;0),OFFSET(I229,-1,0)+1,OFFSET(I229,-1,0)))</f>
        <v>#VALUE!</v>
      </c>
      <c r="J229" s="0" t="n">
        <f aca="true">IF(OR($C229="S",$C229=0),0,MATCH(0,OFFSET($D229,1,$C229,ROW($C$251)-ROW($C229)),0))</f>
        <v>0</v>
      </c>
      <c r="K229" s="0" t="n">
        <f aca="true">IF(OR($C229="S",$C229=0),0,MATCH(OFFSET($D229,0,$C229)+IF($C229&lt;&gt;1,1,COUNTIF([1]QCI!$A$13:$A$24,[1]ORÇAMENTO!E229)),OFFSET($D229,1,$C229,ROW($C$251)-ROW($C229)),0))</f>
        <v>0</v>
      </c>
      <c r="L229" s="38"/>
      <c r="M229" s="39" t="s">
        <v>7</v>
      </c>
      <c r="N229" s="40" t="str">
        <f aca="false">CHOOSE(1+LOG(1+2*(C229=1)+4*(C229=2)+8*(C229=3)+16*(C229=4)+32*(C229="S"),2),"","Meta","Nível 2","Nível 3","Nível 4","Serviço")</f>
        <v>Serviço</v>
      </c>
      <c r="O229" s="41" t="str">
        <f aca="false">IF(OR($C229=0,$L229=""),"-",CONCATENATE(E229&amp;".",IF(AND($A$5&gt;=2,$C229&gt;=2),F229&amp;".",""),IF(AND($A$5&gt;=3,$C229&gt;=3),G229&amp;".",""),IF(AND($A$5&gt;=4,$C229&gt;=4),H229&amp;".",""),IF($C229="S",I229&amp;".","")))</f>
        <v>-</v>
      </c>
      <c r="P229" s="42" t="s">
        <v>49</v>
      </c>
      <c r="Q229" s="43"/>
      <c r="R229" s="44" t="e">
        <f aca="false">IF($C229="S",REFERENCIA.Descricao,"(digite a descrição aqui)")</f>
        <v>#VALUE!</v>
      </c>
      <c r="S229" s="45" t="e">
        <f aca="false">REFERENCIA.Unidade</f>
        <v>#VALUE!</v>
      </c>
      <c r="T229" s="46" t="n">
        <f aca="true">OFFSET([1]CÁLCULO!H$15,ROW($T229)-ROW(T$15),0)</f>
        <v>0</v>
      </c>
      <c r="U229" s="47"/>
      <c r="V229" s="48" t="s">
        <v>10</v>
      </c>
      <c r="W229" s="46" t="e">
        <f aca="false">IF($C229="S",ROUND(IF(TIPOORCAMENTO="Proposto",ORÇAMENTO.CustoUnitario*(1+#REF!),ORÇAMENTO.PrecoUnitarioLicitado),15-13*#REF!),0)</f>
        <v>#VALUE!</v>
      </c>
      <c r="X229" s="49" t="e">
        <f aca="false">IF($C229="S",VTOTAL1,IF($C229=0,0,ROUND(SomaAgrup,15-13*#REF!)))</f>
        <v>#VALUE!</v>
      </c>
      <c r="Y229" s="0" t="e">
        <f aca="false">IF(AND($C229="S",$X229&gt;0),IF(ISBLANK(#REF!),"RA",LEFT(#REF!,2)),"")</f>
        <v>#VALUE!</v>
      </c>
      <c r="Z229" s="50" t="e">
        <f aca="true">IF($C229="S",IF($Y229="CP",$X229,IF($Y229="RA",(($X229)*[1]QCI!$AA$3),0)),SomaAgrup)</f>
        <v>#VALUE!</v>
      </c>
      <c r="AA229" s="51" t="e">
        <f aca="true">IF($C229="S",IF($Y229="OU",ROUND($X229,2),0),SomaAgrup)</f>
        <v>#VALUE!</v>
      </c>
    </row>
    <row r="230" customFormat="false" ht="15" hidden="true" customHeight="false" outlineLevel="0" collapsed="false">
      <c r="A230" s="0" t="str">
        <f aca="false">CHOOSE(1+LOG(1+2*(ORÇAMENTO.Nivel="Meta")+4*(ORÇAMENTO.Nivel="Nível 2")+8*(ORÇAMENTO.Nivel="Nível 3")+16*(ORÇAMENTO.Nivel="Nível 4")+32*(ORÇAMENTO.Nivel="Serviço"),2),0,1,2,3,4,"S")</f>
        <v>S</v>
      </c>
      <c r="B230" s="0" t="n">
        <f aca="true">IF(OR(C230="s",C230=0),OFFSET(B230,-1,0),C230)</f>
        <v>2</v>
      </c>
      <c r="C230" s="0" t="str">
        <f aca="true">IF(OFFSET(C230,-1,0)="L",1,IF(OFFSET(C230,-1,0)=1,2,IF(OR(A230="s",A230=0),"S",IF(AND(OFFSET(C230,-1,0)=2,A230=4),3,IF(AND(OR(OFFSET(C230,-1,0)="s",OFFSET(C230,-1,0)=0),A230&lt;&gt;"s",A230&gt;OFFSET(B230,-1,0)),OFFSET(B230,-1,0),A230)))))</f>
        <v>S</v>
      </c>
      <c r="D230" s="0" t="n">
        <f aca="false">IF(OR(C230="S",C230=0),0,IF(ISERROR(K230),J230,SMALL(J230:K230,1)))</f>
        <v>0</v>
      </c>
      <c r="E230" s="0" t="n">
        <f aca="true">IF($C230=1,OFFSET(E230,-1,0)+MAX(1,COUNTIF([1]QCI!$A$13:$A$24,OFFSET([1]ORÇAMENTO!E230,-1,0))),OFFSET(E230,-1,0))</f>
        <v>2</v>
      </c>
      <c r="F230" s="0" t="n">
        <f aca="true">IF($C230=1,0,IF($C230=2,OFFSET(F230,-1,0)+1,OFFSET(F230,-1,0)))</f>
        <v>4</v>
      </c>
      <c r="G230" s="0" t="n">
        <f aca="true">IF(AND($C230&lt;=2,$C230&lt;&gt;0),0,IF($C230=3,OFFSET(G230,-1,0)+1,OFFSET(G230,-1,0)))</f>
        <v>0</v>
      </c>
      <c r="H230" s="0" t="n">
        <f aca="true">IF(AND($C230&lt;=3,$C230&lt;&gt;0),0,IF($C230=4,OFFSET(H230,-1,0)+1,OFFSET(H230,-1,0)))</f>
        <v>0</v>
      </c>
      <c r="I230" s="0" t="e">
        <f aca="true">IF(AND($C230&lt;=4,$C230&lt;&gt;0),0,IF(AND($C230="S",$X230&gt;0),OFFSET(I230,-1,0)+1,OFFSET(I230,-1,0)))</f>
        <v>#VALUE!</v>
      </c>
      <c r="J230" s="0" t="n">
        <f aca="true">IF(OR($C230="S",$C230=0),0,MATCH(0,OFFSET($D230,1,$C230,ROW($C$251)-ROW($C230)),0))</f>
        <v>0</v>
      </c>
      <c r="K230" s="0" t="n">
        <f aca="true">IF(OR($C230="S",$C230=0),0,MATCH(OFFSET($D230,0,$C230)+IF($C230&lt;&gt;1,1,COUNTIF([1]QCI!$A$13:$A$24,[1]ORÇAMENTO!E230)),OFFSET($D230,1,$C230,ROW($C$251)-ROW($C230)),0))</f>
        <v>0</v>
      </c>
      <c r="L230" s="38"/>
      <c r="M230" s="39" t="s">
        <v>7</v>
      </c>
      <c r="N230" s="40" t="str">
        <f aca="false">CHOOSE(1+LOG(1+2*(C230=1)+4*(C230=2)+8*(C230=3)+16*(C230=4)+32*(C230="S"),2),"","Meta","Nível 2","Nível 3","Nível 4","Serviço")</f>
        <v>Serviço</v>
      </c>
      <c r="O230" s="41" t="str">
        <f aca="false">IF(OR($C230=0,$L230=""),"-",CONCATENATE(E230&amp;".",IF(AND($A$5&gt;=2,$C230&gt;=2),F230&amp;".",""),IF(AND($A$5&gt;=3,$C230&gt;=3),G230&amp;".",""),IF(AND($A$5&gt;=4,$C230&gt;=4),H230&amp;".",""),IF($C230="S",I230&amp;".","")))</f>
        <v>-</v>
      </c>
      <c r="P230" s="42" t="s">
        <v>49</v>
      </c>
      <c r="Q230" s="43"/>
      <c r="R230" s="44" t="e">
        <f aca="false">IF($C230="S",REFERENCIA.Descricao,"(digite a descrição aqui)")</f>
        <v>#VALUE!</v>
      </c>
      <c r="S230" s="45" t="e">
        <f aca="false">REFERENCIA.Unidade</f>
        <v>#VALUE!</v>
      </c>
      <c r="T230" s="46" t="n">
        <f aca="true">OFFSET([1]CÁLCULO!H$15,ROW($T230)-ROW(T$15),0)</f>
        <v>0</v>
      </c>
      <c r="U230" s="47"/>
      <c r="V230" s="48" t="s">
        <v>10</v>
      </c>
      <c r="W230" s="46" t="e">
        <f aca="false">IF($C230="S",ROUND(IF(TIPOORCAMENTO="Proposto",ORÇAMENTO.CustoUnitario*(1+#REF!),ORÇAMENTO.PrecoUnitarioLicitado),15-13*#REF!),0)</f>
        <v>#VALUE!</v>
      </c>
      <c r="X230" s="49" t="e">
        <f aca="false">IF($C230="S",VTOTAL1,IF($C230=0,0,ROUND(SomaAgrup,15-13*#REF!)))</f>
        <v>#VALUE!</v>
      </c>
      <c r="Y230" s="0" t="e">
        <f aca="false">IF(AND($C230="S",$X230&gt;0),IF(ISBLANK(#REF!),"RA",LEFT(#REF!,2)),"")</f>
        <v>#VALUE!</v>
      </c>
      <c r="Z230" s="50" t="e">
        <f aca="true">IF($C230="S",IF($Y230="CP",$X230,IF($Y230="RA",(($X230)*[1]QCI!$AA$3),0)),SomaAgrup)</f>
        <v>#VALUE!</v>
      </c>
      <c r="AA230" s="51" t="e">
        <f aca="true">IF($C230="S",IF($Y230="OU",ROUND($X230,2),0),SomaAgrup)</f>
        <v>#VALUE!</v>
      </c>
    </row>
    <row r="231" customFormat="false" ht="15" hidden="true" customHeight="false" outlineLevel="0" collapsed="false">
      <c r="A231" s="0" t="str">
        <f aca="false">CHOOSE(1+LOG(1+2*(ORÇAMENTO.Nivel="Meta")+4*(ORÇAMENTO.Nivel="Nível 2")+8*(ORÇAMENTO.Nivel="Nível 3")+16*(ORÇAMENTO.Nivel="Nível 4")+32*(ORÇAMENTO.Nivel="Serviço"),2),0,1,2,3,4,"S")</f>
        <v>S</v>
      </c>
      <c r="B231" s="0" t="n">
        <f aca="true">IF(OR(C231="s",C231=0),OFFSET(B231,-1,0),C231)</f>
        <v>2</v>
      </c>
      <c r="C231" s="0" t="str">
        <f aca="true">IF(OFFSET(C231,-1,0)="L",1,IF(OFFSET(C231,-1,0)=1,2,IF(OR(A231="s",A231=0),"S",IF(AND(OFFSET(C231,-1,0)=2,A231=4),3,IF(AND(OR(OFFSET(C231,-1,0)="s",OFFSET(C231,-1,0)=0),A231&lt;&gt;"s",A231&gt;OFFSET(B231,-1,0)),OFFSET(B231,-1,0),A231)))))</f>
        <v>S</v>
      </c>
      <c r="D231" s="0" t="n">
        <f aca="false">IF(OR(C231="S",C231=0),0,IF(ISERROR(K231),J231,SMALL(J231:K231,1)))</f>
        <v>0</v>
      </c>
      <c r="E231" s="0" t="n">
        <f aca="true">IF($C231=1,OFFSET(E231,-1,0)+MAX(1,COUNTIF([1]QCI!$A$13:$A$24,OFFSET([1]ORÇAMENTO!E231,-1,0))),OFFSET(E231,-1,0))</f>
        <v>2</v>
      </c>
      <c r="F231" s="0" t="n">
        <f aca="true">IF($C231=1,0,IF($C231=2,OFFSET(F231,-1,0)+1,OFFSET(F231,-1,0)))</f>
        <v>4</v>
      </c>
      <c r="G231" s="0" t="n">
        <f aca="true">IF(AND($C231&lt;=2,$C231&lt;&gt;0),0,IF($C231=3,OFFSET(G231,-1,0)+1,OFFSET(G231,-1,0)))</f>
        <v>0</v>
      </c>
      <c r="H231" s="0" t="n">
        <f aca="true">IF(AND($C231&lt;=3,$C231&lt;&gt;0),0,IF($C231=4,OFFSET(H231,-1,0)+1,OFFSET(H231,-1,0)))</f>
        <v>0</v>
      </c>
      <c r="I231" s="0" t="e">
        <f aca="true">IF(AND($C231&lt;=4,$C231&lt;&gt;0),0,IF(AND($C231="S",$X231&gt;0),OFFSET(I231,-1,0)+1,OFFSET(I231,-1,0)))</f>
        <v>#VALUE!</v>
      </c>
      <c r="J231" s="0" t="n">
        <f aca="true">IF(OR($C231="S",$C231=0),0,MATCH(0,OFFSET($D231,1,$C231,ROW($C$251)-ROW($C231)),0))</f>
        <v>0</v>
      </c>
      <c r="K231" s="0" t="n">
        <f aca="true">IF(OR($C231="S",$C231=0),0,MATCH(OFFSET($D231,0,$C231)+IF($C231&lt;&gt;1,1,COUNTIF([1]QCI!$A$13:$A$24,[1]ORÇAMENTO!E231)),OFFSET($D231,1,$C231,ROW($C$251)-ROW($C231)),0))</f>
        <v>0</v>
      </c>
      <c r="L231" s="38"/>
      <c r="M231" s="39" t="s">
        <v>7</v>
      </c>
      <c r="N231" s="40" t="str">
        <f aca="false">CHOOSE(1+LOG(1+2*(C231=1)+4*(C231=2)+8*(C231=3)+16*(C231=4)+32*(C231="S"),2),"","Meta","Nível 2","Nível 3","Nível 4","Serviço")</f>
        <v>Serviço</v>
      </c>
      <c r="O231" s="41" t="str">
        <f aca="false">IF(OR($C231=0,$L231=""),"-",CONCATENATE(E231&amp;".",IF(AND($A$5&gt;=2,$C231&gt;=2),F231&amp;".",""),IF(AND($A$5&gt;=3,$C231&gt;=3),G231&amp;".",""),IF(AND($A$5&gt;=4,$C231&gt;=4),H231&amp;".",""),IF($C231="S",I231&amp;".","")))</f>
        <v>-</v>
      </c>
      <c r="P231" s="42" t="s">
        <v>49</v>
      </c>
      <c r="Q231" s="43"/>
      <c r="R231" s="44" t="e">
        <f aca="false">IF($C231="S",REFERENCIA.Descricao,"(digite a descrição aqui)")</f>
        <v>#VALUE!</v>
      </c>
      <c r="S231" s="45" t="e">
        <f aca="false">REFERENCIA.Unidade</f>
        <v>#VALUE!</v>
      </c>
      <c r="T231" s="46" t="n">
        <f aca="true">OFFSET([1]CÁLCULO!H$15,ROW($T231)-ROW(T$15),0)</f>
        <v>0</v>
      </c>
      <c r="U231" s="47"/>
      <c r="V231" s="48" t="s">
        <v>10</v>
      </c>
      <c r="W231" s="46" t="e">
        <f aca="false">IF($C231="S",ROUND(IF(TIPOORCAMENTO="Proposto",ORÇAMENTO.CustoUnitario*(1+#REF!),ORÇAMENTO.PrecoUnitarioLicitado),15-13*#REF!),0)</f>
        <v>#VALUE!</v>
      </c>
      <c r="X231" s="49" t="e">
        <f aca="false">IF($C231="S",VTOTAL1,IF($C231=0,0,ROUND(SomaAgrup,15-13*#REF!)))</f>
        <v>#VALUE!</v>
      </c>
      <c r="Y231" s="0" t="e">
        <f aca="false">IF(AND($C231="S",$X231&gt;0),IF(ISBLANK(#REF!),"RA",LEFT(#REF!,2)),"")</f>
        <v>#VALUE!</v>
      </c>
      <c r="Z231" s="50" t="e">
        <f aca="true">IF($C231="S",IF($Y231="CP",$X231,IF($Y231="RA",(($X231)*[1]QCI!$AA$3),0)),SomaAgrup)</f>
        <v>#VALUE!</v>
      </c>
      <c r="AA231" s="51" t="e">
        <f aca="true">IF($C231="S",IF($Y231="OU",ROUND($X231,2),0),SomaAgrup)</f>
        <v>#VALUE!</v>
      </c>
    </row>
    <row r="232" customFormat="false" ht="15" hidden="true" customHeight="false" outlineLevel="0" collapsed="false">
      <c r="A232" s="0" t="str">
        <f aca="false">CHOOSE(1+LOG(1+2*(ORÇAMENTO.Nivel="Meta")+4*(ORÇAMENTO.Nivel="Nível 2")+8*(ORÇAMENTO.Nivel="Nível 3")+16*(ORÇAMENTO.Nivel="Nível 4")+32*(ORÇAMENTO.Nivel="Serviço"),2),0,1,2,3,4,"S")</f>
        <v>S</v>
      </c>
      <c r="B232" s="0" t="n">
        <f aca="true">IF(OR(C232="s",C232=0),OFFSET(B232,-1,0),C232)</f>
        <v>2</v>
      </c>
      <c r="C232" s="0" t="str">
        <f aca="true">IF(OFFSET(C232,-1,0)="L",1,IF(OFFSET(C232,-1,0)=1,2,IF(OR(A232="s",A232=0),"S",IF(AND(OFFSET(C232,-1,0)=2,A232=4),3,IF(AND(OR(OFFSET(C232,-1,0)="s",OFFSET(C232,-1,0)=0),A232&lt;&gt;"s",A232&gt;OFFSET(B232,-1,0)),OFFSET(B232,-1,0),A232)))))</f>
        <v>S</v>
      </c>
      <c r="D232" s="0" t="n">
        <f aca="false">IF(OR(C232="S",C232=0),0,IF(ISERROR(K232),J232,SMALL(J232:K232,1)))</f>
        <v>0</v>
      </c>
      <c r="E232" s="0" t="n">
        <f aca="true">IF($C232=1,OFFSET(E232,-1,0)+MAX(1,COUNTIF([1]QCI!$A$13:$A$24,OFFSET([1]ORÇAMENTO!E232,-1,0))),OFFSET(E232,-1,0))</f>
        <v>2</v>
      </c>
      <c r="F232" s="0" t="n">
        <f aca="true">IF($C232=1,0,IF($C232=2,OFFSET(F232,-1,0)+1,OFFSET(F232,-1,0)))</f>
        <v>4</v>
      </c>
      <c r="G232" s="0" t="n">
        <f aca="true">IF(AND($C232&lt;=2,$C232&lt;&gt;0),0,IF($C232=3,OFFSET(G232,-1,0)+1,OFFSET(G232,-1,0)))</f>
        <v>0</v>
      </c>
      <c r="H232" s="0" t="n">
        <f aca="true">IF(AND($C232&lt;=3,$C232&lt;&gt;0),0,IF($C232=4,OFFSET(H232,-1,0)+1,OFFSET(H232,-1,0)))</f>
        <v>0</v>
      </c>
      <c r="I232" s="0" t="e">
        <f aca="true">IF(AND($C232&lt;=4,$C232&lt;&gt;0),0,IF(AND($C232="S",$X232&gt;0),OFFSET(I232,-1,0)+1,OFFSET(I232,-1,0)))</f>
        <v>#VALUE!</v>
      </c>
      <c r="J232" s="0" t="n">
        <f aca="true">IF(OR($C232="S",$C232=0),0,MATCH(0,OFFSET($D232,1,$C232,ROW($C$251)-ROW($C232)),0))</f>
        <v>0</v>
      </c>
      <c r="K232" s="0" t="n">
        <f aca="true">IF(OR($C232="S",$C232=0),0,MATCH(OFFSET($D232,0,$C232)+IF($C232&lt;&gt;1,1,COUNTIF([1]QCI!$A$13:$A$24,[1]ORÇAMENTO!E232)),OFFSET($D232,1,$C232,ROW($C$251)-ROW($C232)),0))</f>
        <v>0</v>
      </c>
      <c r="L232" s="38"/>
      <c r="M232" s="39" t="s">
        <v>7</v>
      </c>
      <c r="N232" s="40" t="str">
        <f aca="false">CHOOSE(1+LOG(1+2*(C232=1)+4*(C232=2)+8*(C232=3)+16*(C232=4)+32*(C232="S"),2),"","Meta","Nível 2","Nível 3","Nível 4","Serviço")</f>
        <v>Serviço</v>
      </c>
      <c r="O232" s="41" t="str">
        <f aca="false">IF(OR($C232=0,$L232=""),"-",CONCATENATE(E232&amp;".",IF(AND($A$5&gt;=2,$C232&gt;=2),F232&amp;".",""),IF(AND($A$5&gt;=3,$C232&gt;=3),G232&amp;".",""),IF(AND($A$5&gt;=4,$C232&gt;=4),H232&amp;".",""),IF($C232="S",I232&amp;".","")))</f>
        <v>-</v>
      </c>
      <c r="P232" s="42" t="s">
        <v>49</v>
      </c>
      <c r="Q232" s="43"/>
      <c r="R232" s="44" t="e">
        <f aca="false">IF($C232="S",REFERENCIA.Descricao,"(digite a descrição aqui)")</f>
        <v>#VALUE!</v>
      </c>
      <c r="S232" s="45" t="e">
        <f aca="false">REFERENCIA.Unidade</f>
        <v>#VALUE!</v>
      </c>
      <c r="T232" s="46" t="n">
        <f aca="true">OFFSET([1]CÁLCULO!H$15,ROW($T232)-ROW(T$15),0)</f>
        <v>0</v>
      </c>
      <c r="U232" s="47"/>
      <c r="V232" s="48" t="s">
        <v>10</v>
      </c>
      <c r="W232" s="46" t="e">
        <f aca="false">IF($C232="S",ROUND(IF(TIPOORCAMENTO="Proposto",ORÇAMENTO.CustoUnitario*(1+#REF!),ORÇAMENTO.PrecoUnitarioLicitado),15-13*#REF!),0)</f>
        <v>#VALUE!</v>
      </c>
      <c r="X232" s="49" t="e">
        <f aca="false">IF($C232="S",VTOTAL1,IF($C232=0,0,ROUND(SomaAgrup,15-13*#REF!)))</f>
        <v>#VALUE!</v>
      </c>
      <c r="Y232" s="0" t="e">
        <f aca="false">IF(AND($C232="S",$X232&gt;0),IF(ISBLANK(#REF!),"RA",LEFT(#REF!,2)),"")</f>
        <v>#VALUE!</v>
      </c>
      <c r="Z232" s="50" t="e">
        <f aca="true">IF($C232="S",IF($Y232="CP",$X232,IF($Y232="RA",(($X232)*[1]QCI!$AA$3),0)),SomaAgrup)</f>
        <v>#VALUE!</v>
      </c>
      <c r="AA232" s="51" t="e">
        <f aca="true">IF($C232="S",IF($Y232="OU",ROUND($X232,2),0),SomaAgrup)</f>
        <v>#VALUE!</v>
      </c>
    </row>
    <row r="233" customFormat="false" ht="15" hidden="true" customHeight="false" outlineLevel="0" collapsed="false">
      <c r="A233" s="0" t="str">
        <f aca="false">CHOOSE(1+LOG(1+2*(ORÇAMENTO.Nivel="Meta")+4*(ORÇAMENTO.Nivel="Nível 2")+8*(ORÇAMENTO.Nivel="Nível 3")+16*(ORÇAMENTO.Nivel="Nível 4")+32*(ORÇAMENTO.Nivel="Serviço"),2),0,1,2,3,4,"S")</f>
        <v>S</v>
      </c>
      <c r="B233" s="0" t="n">
        <f aca="true">IF(OR(C233="s",C233=0),OFFSET(B233,-1,0),C233)</f>
        <v>2</v>
      </c>
      <c r="C233" s="0" t="str">
        <f aca="true">IF(OFFSET(C233,-1,0)="L",1,IF(OFFSET(C233,-1,0)=1,2,IF(OR(A233="s",A233=0),"S",IF(AND(OFFSET(C233,-1,0)=2,A233=4),3,IF(AND(OR(OFFSET(C233,-1,0)="s",OFFSET(C233,-1,0)=0),A233&lt;&gt;"s",A233&gt;OFFSET(B233,-1,0)),OFFSET(B233,-1,0),A233)))))</f>
        <v>S</v>
      </c>
      <c r="D233" s="0" t="n">
        <f aca="false">IF(OR(C233="S",C233=0),0,IF(ISERROR(K233),J233,SMALL(J233:K233,1)))</f>
        <v>0</v>
      </c>
      <c r="E233" s="0" t="n">
        <f aca="true">IF($C233=1,OFFSET(E233,-1,0)+MAX(1,COUNTIF([1]QCI!$A$13:$A$24,OFFSET([1]ORÇAMENTO!E233,-1,0))),OFFSET(E233,-1,0))</f>
        <v>2</v>
      </c>
      <c r="F233" s="0" t="n">
        <f aca="true">IF($C233=1,0,IF($C233=2,OFFSET(F233,-1,0)+1,OFFSET(F233,-1,0)))</f>
        <v>4</v>
      </c>
      <c r="G233" s="0" t="n">
        <f aca="true">IF(AND($C233&lt;=2,$C233&lt;&gt;0),0,IF($C233=3,OFFSET(G233,-1,0)+1,OFFSET(G233,-1,0)))</f>
        <v>0</v>
      </c>
      <c r="H233" s="0" t="n">
        <f aca="true">IF(AND($C233&lt;=3,$C233&lt;&gt;0),0,IF($C233=4,OFFSET(H233,-1,0)+1,OFFSET(H233,-1,0)))</f>
        <v>0</v>
      </c>
      <c r="I233" s="0" t="e">
        <f aca="true">IF(AND($C233&lt;=4,$C233&lt;&gt;0),0,IF(AND($C233="S",$X233&gt;0),OFFSET(I233,-1,0)+1,OFFSET(I233,-1,0)))</f>
        <v>#VALUE!</v>
      </c>
      <c r="J233" s="0" t="n">
        <f aca="true">IF(OR($C233="S",$C233=0),0,MATCH(0,OFFSET($D233,1,$C233,ROW($C$251)-ROW($C233)),0))</f>
        <v>0</v>
      </c>
      <c r="K233" s="0" t="n">
        <f aca="true">IF(OR($C233="S",$C233=0),0,MATCH(OFFSET($D233,0,$C233)+IF($C233&lt;&gt;1,1,COUNTIF([1]QCI!$A$13:$A$24,[1]ORÇAMENTO!E233)),OFFSET($D233,1,$C233,ROW($C$251)-ROW($C233)),0))</f>
        <v>0</v>
      </c>
      <c r="L233" s="38"/>
      <c r="M233" s="39" t="s">
        <v>7</v>
      </c>
      <c r="N233" s="40" t="str">
        <f aca="false">CHOOSE(1+LOG(1+2*(C233=1)+4*(C233=2)+8*(C233=3)+16*(C233=4)+32*(C233="S"),2),"","Meta","Nível 2","Nível 3","Nível 4","Serviço")</f>
        <v>Serviço</v>
      </c>
      <c r="O233" s="41" t="str">
        <f aca="false">IF(OR($C233=0,$L233=""),"-",CONCATENATE(E233&amp;".",IF(AND($A$5&gt;=2,$C233&gt;=2),F233&amp;".",""),IF(AND($A$5&gt;=3,$C233&gt;=3),G233&amp;".",""),IF(AND($A$5&gt;=4,$C233&gt;=4),H233&amp;".",""),IF($C233="S",I233&amp;".","")))</f>
        <v>-</v>
      </c>
      <c r="P233" s="42" t="s">
        <v>49</v>
      </c>
      <c r="Q233" s="43"/>
      <c r="R233" s="44" t="e">
        <f aca="false">IF($C233="S",REFERENCIA.Descricao,"(digite a descrição aqui)")</f>
        <v>#VALUE!</v>
      </c>
      <c r="S233" s="45" t="e">
        <f aca="false">REFERENCIA.Unidade</f>
        <v>#VALUE!</v>
      </c>
      <c r="T233" s="46" t="n">
        <f aca="true">OFFSET([1]CÁLCULO!H$15,ROW($T233)-ROW(T$15),0)</f>
        <v>0</v>
      </c>
      <c r="U233" s="47"/>
      <c r="V233" s="48" t="s">
        <v>10</v>
      </c>
      <c r="W233" s="46" t="e">
        <f aca="false">IF($C233="S",ROUND(IF(TIPOORCAMENTO="Proposto",ORÇAMENTO.CustoUnitario*(1+#REF!),ORÇAMENTO.PrecoUnitarioLicitado),15-13*#REF!),0)</f>
        <v>#VALUE!</v>
      </c>
      <c r="X233" s="49" t="e">
        <f aca="false">IF($C233="S",VTOTAL1,IF($C233=0,0,ROUND(SomaAgrup,15-13*#REF!)))</f>
        <v>#VALUE!</v>
      </c>
      <c r="Y233" s="0" t="e">
        <f aca="false">IF(AND($C233="S",$X233&gt;0),IF(ISBLANK(#REF!),"RA",LEFT(#REF!,2)),"")</f>
        <v>#VALUE!</v>
      </c>
      <c r="Z233" s="50" t="e">
        <f aca="true">IF($C233="S",IF($Y233="CP",$X233,IF($Y233="RA",(($X233)*[1]QCI!$AA$3),0)),SomaAgrup)</f>
        <v>#VALUE!</v>
      </c>
      <c r="AA233" s="51" t="e">
        <f aca="true">IF($C233="S",IF($Y233="OU",ROUND($X233,2),0),SomaAgrup)</f>
        <v>#VALUE!</v>
      </c>
    </row>
    <row r="234" customFormat="false" ht="15" hidden="true" customHeight="false" outlineLevel="0" collapsed="false">
      <c r="A234" s="0" t="str">
        <f aca="false">CHOOSE(1+LOG(1+2*(ORÇAMENTO.Nivel="Meta")+4*(ORÇAMENTO.Nivel="Nível 2")+8*(ORÇAMENTO.Nivel="Nível 3")+16*(ORÇAMENTO.Nivel="Nível 4")+32*(ORÇAMENTO.Nivel="Serviço"),2),0,1,2,3,4,"S")</f>
        <v>S</v>
      </c>
      <c r="B234" s="0" t="n">
        <f aca="true">IF(OR(C234="s",C234=0),OFFSET(B234,-1,0),C234)</f>
        <v>2</v>
      </c>
      <c r="C234" s="0" t="str">
        <f aca="true">IF(OFFSET(C234,-1,0)="L",1,IF(OFFSET(C234,-1,0)=1,2,IF(OR(A234="s",A234=0),"S",IF(AND(OFFSET(C234,-1,0)=2,A234=4),3,IF(AND(OR(OFFSET(C234,-1,0)="s",OFFSET(C234,-1,0)=0),A234&lt;&gt;"s",A234&gt;OFFSET(B234,-1,0)),OFFSET(B234,-1,0),A234)))))</f>
        <v>S</v>
      </c>
      <c r="D234" s="0" t="n">
        <f aca="false">IF(OR(C234="S",C234=0),0,IF(ISERROR(K234),J234,SMALL(J234:K234,1)))</f>
        <v>0</v>
      </c>
      <c r="E234" s="0" t="n">
        <f aca="true">IF($C234=1,OFFSET(E234,-1,0)+MAX(1,COUNTIF([1]QCI!$A$13:$A$24,OFFSET([1]ORÇAMENTO!E234,-1,0))),OFFSET(E234,-1,0))</f>
        <v>2</v>
      </c>
      <c r="F234" s="0" t="n">
        <f aca="true">IF($C234=1,0,IF($C234=2,OFFSET(F234,-1,0)+1,OFFSET(F234,-1,0)))</f>
        <v>4</v>
      </c>
      <c r="G234" s="0" t="n">
        <f aca="true">IF(AND($C234&lt;=2,$C234&lt;&gt;0),0,IF($C234=3,OFFSET(G234,-1,0)+1,OFFSET(G234,-1,0)))</f>
        <v>0</v>
      </c>
      <c r="H234" s="0" t="n">
        <f aca="true">IF(AND($C234&lt;=3,$C234&lt;&gt;0),0,IF($C234=4,OFFSET(H234,-1,0)+1,OFFSET(H234,-1,0)))</f>
        <v>0</v>
      </c>
      <c r="I234" s="0" t="e">
        <f aca="true">IF(AND($C234&lt;=4,$C234&lt;&gt;0),0,IF(AND($C234="S",$X234&gt;0),OFFSET(I234,-1,0)+1,OFFSET(I234,-1,0)))</f>
        <v>#VALUE!</v>
      </c>
      <c r="J234" s="0" t="n">
        <f aca="true">IF(OR($C234="S",$C234=0),0,MATCH(0,OFFSET($D234,1,$C234,ROW($C$251)-ROW($C234)),0))</f>
        <v>0</v>
      </c>
      <c r="K234" s="0" t="n">
        <f aca="true">IF(OR($C234="S",$C234=0),0,MATCH(OFFSET($D234,0,$C234)+IF($C234&lt;&gt;1,1,COUNTIF([1]QCI!$A$13:$A$24,[1]ORÇAMENTO!E234)),OFFSET($D234,1,$C234,ROW($C$251)-ROW($C234)),0))</f>
        <v>0</v>
      </c>
      <c r="L234" s="38"/>
      <c r="M234" s="39" t="s">
        <v>7</v>
      </c>
      <c r="N234" s="40" t="str">
        <f aca="false">CHOOSE(1+LOG(1+2*(C234=1)+4*(C234=2)+8*(C234=3)+16*(C234=4)+32*(C234="S"),2),"","Meta","Nível 2","Nível 3","Nível 4","Serviço")</f>
        <v>Serviço</v>
      </c>
      <c r="O234" s="41" t="str">
        <f aca="false">IF(OR($C234=0,$L234=""),"-",CONCATENATE(E234&amp;".",IF(AND($A$5&gt;=2,$C234&gt;=2),F234&amp;".",""),IF(AND($A$5&gt;=3,$C234&gt;=3),G234&amp;".",""),IF(AND($A$5&gt;=4,$C234&gt;=4),H234&amp;".",""),IF($C234="S",I234&amp;".","")))</f>
        <v>-</v>
      </c>
      <c r="P234" s="42" t="s">
        <v>49</v>
      </c>
      <c r="Q234" s="43"/>
      <c r="R234" s="44" t="e">
        <f aca="false">IF($C234="S",REFERENCIA.Descricao,"(digite a descrição aqui)")</f>
        <v>#VALUE!</v>
      </c>
      <c r="S234" s="45" t="e">
        <f aca="false">REFERENCIA.Unidade</f>
        <v>#VALUE!</v>
      </c>
      <c r="T234" s="46" t="n">
        <f aca="true">OFFSET([1]CÁLCULO!H$15,ROW($T234)-ROW(T$15),0)</f>
        <v>0</v>
      </c>
      <c r="U234" s="47"/>
      <c r="V234" s="48" t="s">
        <v>10</v>
      </c>
      <c r="W234" s="46" t="e">
        <f aca="false">IF($C234="S",ROUND(IF(TIPOORCAMENTO="Proposto",ORÇAMENTO.CustoUnitario*(1+#REF!),ORÇAMENTO.PrecoUnitarioLicitado),15-13*#REF!),0)</f>
        <v>#VALUE!</v>
      </c>
      <c r="X234" s="49" t="e">
        <f aca="false">IF($C234="S",VTOTAL1,IF($C234=0,0,ROUND(SomaAgrup,15-13*#REF!)))</f>
        <v>#VALUE!</v>
      </c>
      <c r="Y234" s="0" t="e">
        <f aca="false">IF(AND($C234="S",$X234&gt;0),IF(ISBLANK(#REF!),"RA",LEFT(#REF!,2)),"")</f>
        <v>#VALUE!</v>
      </c>
      <c r="Z234" s="50" t="e">
        <f aca="true">IF($C234="S",IF($Y234="CP",$X234,IF($Y234="RA",(($X234)*[1]QCI!$AA$3),0)),SomaAgrup)</f>
        <v>#VALUE!</v>
      </c>
      <c r="AA234" s="51" t="e">
        <f aca="true">IF($C234="S",IF($Y234="OU",ROUND($X234,2),0),SomaAgrup)</f>
        <v>#VALUE!</v>
      </c>
    </row>
    <row r="235" customFormat="false" ht="15" hidden="true" customHeight="false" outlineLevel="0" collapsed="false">
      <c r="A235" s="0" t="str">
        <f aca="false">CHOOSE(1+LOG(1+2*(ORÇAMENTO.Nivel="Meta")+4*(ORÇAMENTO.Nivel="Nível 2")+8*(ORÇAMENTO.Nivel="Nível 3")+16*(ORÇAMENTO.Nivel="Nível 4")+32*(ORÇAMENTO.Nivel="Serviço"),2),0,1,2,3,4,"S")</f>
        <v>S</v>
      </c>
      <c r="B235" s="0" t="n">
        <f aca="true">IF(OR(C235="s",C235=0),OFFSET(B235,-1,0),C235)</f>
        <v>2</v>
      </c>
      <c r="C235" s="0" t="str">
        <f aca="true">IF(OFFSET(C235,-1,0)="L",1,IF(OFFSET(C235,-1,0)=1,2,IF(OR(A235="s",A235=0),"S",IF(AND(OFFSET(C235,-1,0)=2,A235=4),3,IF(AND(OR(OFFSET(C235,-1,0)="s",OFFSET(C235,-1,0)=0),A235&lt;&gt;"s",A235&gt;OFFSET(B235,-1,0)),OFFSET(B235,-1,0),A235)))))</f>
        <v>S</v>
      </c>
      <c r="D235" s="0" t="n">
        <f aca="false">IF(OR(C235="S",C235=0),0,IF(ISERROR(K235),J235,SMALL(J235:K235,1)))</f>
        <v>0</v>
      </c>
      <c r="E235" s="0" t="n">
        <f aca="true">IF($C235=1,OFFSET(E235,-1,0)+MAX(1,COUNTIF([1]QCI!$A$13:$A$24,OFFSET([1]ORÇAMENTO!E235,-1,0))),OFFSET(E235,-1,0))</f>
        <v>2</v>
      </c>
      <c r="F235" s="0" t="n">
        <f aca="true">IF($C235=1,0,IF($C235=2,OFFSET(F235,-1,0)+1,OFFSET(F235,-1,0)))</f>
        <v>4</v>
      </c>
      <c r="G235" s="0" t="n">
        <f aca="true">IF(AND($C235&lt;=2,$C235&lt;&gt;0),0,IF($C235=3,OFFSET(G235,-1,0)+1,OFFSET(G235,-1,0)))</f>
        <v>0</v>
      </c>
      <c r="H235" s="0" t="n">
        <f aca="true">IF(AND($C235&lt;=3,$C235&lt;&gt;0),0,IF($C235=4,OFFSET(H235,-1,0)+1,OFFSET(H235,-1,0)))</f>
        <v>0</v>
      </c>
      <c r="I235" s="0" t="e">
        <f aca="true">IF(AND($C235&lt;=4,$C235&lt;&gt;0),0,IF(AND($C235="S",$X235&gt;0),OFFSET(I235,-1,0)+1,OFFSET(I235,-1,0)))</f>
        <v>#VALUE!</v>
      </c>
      <c r="J235" s="0" t="n">
        <f aca="true">IF(OR($C235="S",$C235=0),0,MATCH(0,OFFSET($D235,1,$C235,ROW($C$251)-ROW($C235)),0))</f>
        <v>0</v>
      </c>
      <c r="K235" s="0" t="n">
        <f aca="true">IF(OR($C235="S",$C235=0),0,MATCH(OFFSET($D235,0,$C235)+IF($C235&lt;&gt;1,1,COUNTIF([1]QCI!$A$13:$A$24,[1]ORÇAMENTO!E235)),OFFSET($D235,1,$C235,ROW($C$251)-ROW($C235)),0))</f>
        <v>0</v>
      </c>
      <c r="L235" s="38"/>
      <c r="M235" s="39" t="s">
        <v>7</v>
      </c>
      <c r="N235" s="40" t="str">
        <f aca="false">CHOOSE(1+LOG(1+2*(C235=1)+4*(C235=2)+8*(C235=3)+16*(C235=4)+32*(C235="S"),2),"","Meta","Nível 2","Nível 3","Nível 4","Serviço")</f>
        <v>Serviço</v>
      </c>
      <c r="O235" s="41" t="str">
        <f aca="false">IF(OR($C235=0,$L235=""),"-",CONCATENATE(E235&amp;".",IF(AND($A$5&gt;=2,$C235&gt;=2),F235&amp;".",""),IF(AND($A$5&gt;=3,$C235&gt;=3),G235&amp;".",""),IF(AND($A$5&gt;=4,$C235&gt;=4),H235&amp;".",""),IF($C235="S",I235&amp;".","")))</f>
        <v>-</v>
      </c>
      <c r="P235" s="42" t="s">
        <v>49</v>
      </c>
      <c r="Q235" s="43"/>
      <c r="R235" s="44" t="e">
        <f aca="false">IF($C235="S",REFERENCIA.Descricao,"(digite a descrição aqui)")</f>
        <v>#VALUE!</v>
      </c>
      <c r="S235" s="45" t="e">
        <f aca="false">REFERENCIA.Unidade</f>
        <v>#VALUE!</v>
      </c>
      <c r="T235" s="46" t="n">
        <f aca="true">OFFSET([1]CÁLCULO!H$15,ROW($T235)-ROW(T$15),0)</f>
        <v>0</v>
      </c>
      <c r="U235" s="47"/>
      <c r="V235" s="48" t="s">
        <v>10</v>
      </c>
      <c r="W235" s="46" t="e">
        <f aca="false">IF($C235="S",ROUND(IF(TIPOORCAMENTO="Proposto",ORÇAMENTO.CustoUnitario*(1+#REF!),ORÇAMENTO.PrecoUnitarioLicitado),15-13*#REF!),0)</f>
        <v>#VALUE!</v>
      </c>
      <c r="X235" s="49" t="e">
        <f aca="false">IF($C235="S",VTOTAL1,IF($C235=0,0,ROUND(SomaAgrup,15-13*#REF!)))</f>
        <v>#VALUE!</v>
      </c>
      <c r="Y235" s="0" t="e">
        <f aca="false">IF(AND($C235="S",$X235&gt;0),IF(ISBLANK(#REF!),"RA",LEFT(#REF!,2)),"")</f>
        <v>#VALUE!</v>
      </c>
      <c r="Z235" s="50" t="e">
        <f aca="true">IF($C235="S",IF($Y235="CP",$X235,IF($Y235="RA",(($X235)*[1]QCI!$AA$3),0)),SomaAgrup)</f>
        <v>#VALUE!</v>
      </c>
      <c r="AA235" s="51" t="e">
        <f aca="true">IF($C235="S",IF($Y235="OU",ROUND($X235,2),0),SomaAgrup)</f>
        <v>#VALUE!</v>
      </c>
    </row>
    <row r="236" customFormat="false" ht="15" hidden="true" customHeight="false" outlineLevel="0" collapsed="false">
      <c r="A236" s="0" t="str">
        <f aca="false">CHOOSE(1+LOG(1+2*(ORÇAMENTO.Nivel="Meta")+4*(ORÇAMENTO.Nivel="Nível 2")+8*(ORÇAMENTO.Nivel="Nível 3")+16*(ORÇAMENTO.Nivel="Nível 4")+32*(ORÇAMENTO.Nivel="Serviço"),2),0,1,2,3,4,"S")</f>
        <v>S</v>
      </c>
      <c r="B236" s="0" t="n">
        <f aca="true">IF(OR(C236="s",C236=0),OFFSET(B236,-1,0),C236)</f>
        <v>2</v>
      </c>
      <c r="C236" s="0" t="str">
        <f aca="true">IF(OFFSET(C236,-1,0)="L",1,IF(OFFSET(C236,-1,0)=1,2,IF(OR(A236="s",A236=0),"S",IF(AND(OFFSET(C236,-1,0)=2,A236=4),3,IF(AND(OR(OFFSET(C236,-1,0)="s",OFFSET(C236,-1,0)=0),A236&lt;&gt;"s",A236&gt;OFFSET(B236,-1,0)),OFFSET(B236,-1,0),A236)))))</f>
        <v>S</v>
      </c>
      <c r="D236" s="0" t="n">
        <f aca="false">IF(OR(C236="S",C236=0),0,IF(ISERROR(K236),J236,SMALL(J236:K236,1)))</f>
        <v>0</v>
      </c>
      <c r="E236" s="0" t="n">
        <f aca="true">IF($C236=1,OFFSET(E236,-1,0)+MAX(1,COUNTIF([1]QCI!$A$13:$A$24,OFFSET([1]ORÇAMENTO!E236,-1,0))),OFFSET(E236,-1,0))</f>
        <v>2</v>
      </c>
      <c r="F236" s="0" t="n">
        <f aca="true">IF($C236=1,0,IF($C236=2,OFFSET(F236,-1,0)+1,OFFSET(F236,-1,0)))</f>
        <v>4</v>
      </c>
      <c r="G236" s="0" t="n">
        <f aca="true">IF(AND($C236&lt;=2,$C236&lt;&gt;0),0,IF($C236=3,OFFSET(G236,-1,0)+1,OFFSET(G236,-1,0)))</f>
        <v>0</v>
      </c>
      <c r="H236" s="0" t="n">
        <f aca="true">IF(AND($C236&lt;=3,$C236&lt;&gt;0),0,IF($C236=4,OFFSET(H236,-1,0)+1,OFFSET(H236,-1,0)))</f>
        <v>0</v>
      </c>
      <c r="I236" s="0" t="e">
        <f aca="true">IF(AND($C236&lt;=4,$C236&lt;&gt;0),0,IF(AND($C236="S",$X236&gt;0),OFFSET(I236,-1,0)+1,OFFSET(I236,-1,0)))</f>
        <v>#VALUE!</v>
      </c>
      <c r="J236" s="0" t="n">
        <f aca="true">IF(OR($C236="S",$C236=0),0,MATCH(0,OFFSET($D236,1,$C236,ROW($C$251)-ROW($C236)),0))</f>
        <v>0</v>
      </c>
      <c r="K236" s="0" t="n">
        <f aca="true">IF(OR($C236="S",$C236=0),0,MATCH(OFFSET($D236,0,$C236)+IF($C236&lt;&gt;1,1,COUNTIF([1]QCI!$A$13:$A$24,[1]ORÇAMENTO!E236)),OFFSET($D236,1,$C236,ROW($C$251)-ROW($C236)),0))</f>
        <v>0</v>
      </c>
      <c r="L236" s="38"/>
      <c r="M236" s="39" t="s">
        <v>7</v>
      </c>
      <c r="N236" s="40" t="str">
        <f aca="false">CHOOSE(1+LOG(1+2*(C236=1)+4*(C236=2)+8*(C236=3)+16*(C236=4)+32*(C236="S"),2),"","Meta","Nível 2","Nível 3","Nível 4","Serviço")</f>
        <v>Serviço</v>
      </c>
      <c r="O236" s="41" t="str">
        <f aca="false">IF(OR($C236=0,$L236=""),"-",CONCATENATE(E236&amp;".",IF(AND($A$5&gt;=2,$C236&gt;=2),F236&amp;".",""),IF(AND($A$5&gt;=3,$C236&gt;=3),G236&amp;".",""),IF(AND($A$5&gt;=4,$C236&gt;=4),H236&amp;".",""),IF($C236="S",I236&amp;".","")))</f>
        <v>-</v>
      </c>
      <c r="P236" s="42" t="s">
        <v>49</v>
      </c>
      <c r="Q236" s="43"/>
      <c r="R236" s="44" t="e">
        <f aca="false">IF($C236="S",REFERENCIA.Descricao,"(digite a descrição aqui)")</f>
        <v>#VALUE!</v>
      </c>
      <c r="S236" s="45" t="e">
        <f aca="false">REFERENCIA.Unidade</f>
        <v>#VALUE!</v>
      </c>
      <c r="T236" s="46" t="n">
        <f aca="true">OFFSET([1]CÁLCULO!H$15,ROW($T236)-ROW(T$15),0)</f>
        <v>0</v>
      </c>
      <c r="U236" s="47"/>
      <c r="V236" s="48" t="s">
        <v>10</v>
      </c>
      <c r="W236" s="46" t="e">
        <f aca="false">IF($C236="S",ROUND(IF(TIPOORCAMENTO="Proposto",ORÇAMENTO.CustoUnitario*(1+#REF!),ORÇAMENTO.PrecoUnitarioLicitado),15-13*#REF!),0)</f>
        <v>#VALUE!</v>
      </c>
      <c r="X236" s="49" t="e">
        <f aca="false">IF($C236="S",VTOTAL1,IF($C236=0,0,ROUND(SomaAgrup,15-13*#REF!)))</f>
        <v>#VALUE!</v>
      </c>
      <c r="Y236" s="0" t="e">
        <f aca="false">IF(AND($C236="S",$X236&gt;0),IF(ISBLANK(#REF!),"RA",LEFT(#REF!,2)),"")</f>
        <v>#VALUE!</v>
      </c>
      <c r="Z236" s="50" t="e">
        <f aca="true">IF($C236="S",IF($Y236="CP",$X236,IF($Y236="RA",(($X236)*[1]QCI!$AA$3),0)),SomaAgrup)</f>
        <v>#VALUE!</v>
      </c>
      <c r="AA236" s="51" t="e">
        <f aca="true">IF($C236="S",IF($Y236="OU",ROUND($X236,2),0),SomaAgrup)</f>
        <v>#VALUE!</v>
      </c>
    </row>
    <row r="237" customFormat="false" ht="15" hidden="true" customHeight="false" outlineLevel="0" collapsed="false">
      <c r="A237" s="0" t="str">
        <f aca="false">CHOOSE(1+LOG(1+2*(ORÇAMENTO.Nivel="Meta")+4*(ORÇAMENTO.Nivel="Nível 2")+8*(ORÇAMENTO.Nivel="Nível 3")+16*(ORÇAMENTO.Nivel="Nível 4")+32*(ORÇAMENTO.Nivel="Serviço"),2),0,1,2,3,4,"S")</f>
        <v>S</v>
      </c>
      <c r="B237" s="0" t="n">
        <f aca="true">IF(OR(C237="s",C237=0),OFFSET(B237,-1,0),C237)</f>
        <v>2</v>
      </c>
      <c r="C237" s="0" t="str">
        <f aca="true">IF(OFFSET(C237,-1,0)="L",1,IF(OFFSET(C237,-1,0)=1,2,IF(OR(A237="s",A237=0),"S",IF(AND(OFFSET(C237,-1,0)=2,A237=4),3,IF(AND(OR(OFFSET(C237,-1,0)="s",OFFSET(C237,-1,0)=0),A237&lt;&gt;"s",A237&gt;OFFSET(B237,-1,0)),OFFSET(B237,-1,0),A237)))))</f>
        <v>S</v>
      </c>
      <c r="D237" s="0" t="n">
        <f aca="false">IF(OR(C237="S",C237=0),0,IF(ISERROR(K237),J237,SMALL(J237:K237,1)))</f>
        <v>0</v>
      </c>
      <c r="E237" s="0" t="n">
        <f aca="true">IF($C237=1,OFFSET(E237,-1,0)+MAX(1,COUNTIF([1]QCI!$A$13:$A$24,OFFSET([1]ORÇAMENTO!E237,-1,0))),OFFSET(E237,-1,0))</f>
        <v>2</v>
      </c>
      <c r="F237" s="0" t="n">
        <f aca="true">IF($C237=1,0,IF($C237=2,OFFSET(F237,-1,0)+1,OFFSET(F237,-1,0)))</f>
        <v>4</v>
      </c>
      <c r="G237" s="0" t="n">
        <f aca="true">IF(AND($C237&lt;=2,$C237&lt;&gt;0),0,IF($C237=3,OFFSET(G237,-1,0)+1,OFFSET(G237,-1,0)))</f>
        <v>0</v>
      </c>
      <c r="H237" s="0" t="n">
        <f aca="true">IF(AND($C237&lt;=3,$C237&lt;&gt;0),0,IF($C237=4,OFFSET(H237,-1,0)+1,OFFSET(H237,-1,0)))</f>
        <v>0</v>
      </c>
      <c r="I237" s="0" t="e">
        <f aca="true">IF(AND($C237&lt;=4,$C237&lt;&gt;0),0,IF(AND($C237="S",$X237&gt;0),OFFSET(I237,-1,0)+1,OFFSET(I237,-1,0)))</f>
        <v>#VALUE!</v>
      </c>
      <c r="J237" s="0" t="n">
        <f aca="true">IF(OR($C237="S",$C237=0),0,MATCH(0,OFFSET($D237,1,$C237,ROW($C$251)-ROW($C237)),0))</f>
        <v>0</v>
      </c>
      <c r="K237" s="0" t="n">
        <f aca="true">IF(OR($C237="S",$C237=0),0,MATCH(OFFSET($D237,0,$C237)+IF($C237&lt;&gt;1,1,COUNTIF([1]QCI!$A$13:$A$24,[1]ORÇAMENTO!E237)),OFFSET($D237,1,$C237,ROW($C$251)-ROW($C237)),0))</f>
        <v>0</v>
      </c>
      <c r="L237" s="38"/>
      <c r="M237" s="39" t="s">
        <v>7</v>
      </c>
      <c r="N237" s="40" t="str">
        <f aca="false">CHOOSE(1+LOG(1+2*(C237=1)+4*(C237=2)+8*(C237=3)+16*(C237=4)+32*(C237="S"),2),"","Meta","Nível 2","Nível 3","Nível 4","Serviço")</f>
        <v>Serviço</v>
      </c>
      <c r="O237" s="41" t="str">
        <f aca="false">IF(OR($C237=0,$L237=""),"-",CONCATENATE(E237&amp;".",IF(AND($A$5&gt;=2,$C237&gt;=2),F237&amp;".",""),IF(AND($A$5&gt;=3,$C237&gt;=3),G237&amp;".",""),IF(AND($A$5&gt;=4,$C237&gt;=4),H237&amp;".",""),IF($C237="S",I237&amp;".","")))</f>
        <v>-</v>
      </c>
      <c r="P237" s="42" t="s">
        <v>49</v>
      </c>
      <c r="Q237" s="43"/>
      <c r="R237" s="44" t="e">
        <f aca="false">IF($C237="S",REFERENCIA.Descricao,"(digite a descrição aqui)")</f>
        <v>#VALUE!</v>
      </c>
      <c r="S237" s="45" t="e">
        <f aca="false">REFERENCIA.Unidade</f>
        <v>#VALUE!</v>
      </c>
      <c r="T237" s="46" t="n">
        <f aca="true">OFFSET([1]CÁLCULO!H$15,ROW($T237)-ROW(T$15),0)</f>
        <v>0</v>
      </c>
      <c r="U237" s="47"/>
      <c r="V237" s="48" t="s">
        <v>10</v>
      </c>
      <c r="W237" s="46" t="e">
        <f aca="false">IF($C237="S",ROUND(IF(TIPOORCAMENTO="Proposto",ORÇAMENTO.CustoUnitario*(1+#REF!),ORÇAMENTO.PrecoUnitarioLicitado),15-13*#REF!),0)</f>
        <v>#VALUE!</v>
      </c>
      <c r="X237" s="49" t="e">
        <f aca="false">IF($C237="S",VTOTAL1,IF($C237=0,0,ROUND(SomaAgrup,15-13*#REF!)))</f>
        <v>#VALUE!</v>
      </c>
      <c r="Y237" s="0" t="e">
        <f aca="false">IF(AND($C237="S",$X237&gt;0),IF(ISBLANK(#REF!),"RA",LEFT(#REF!,2)),"")</f>
        <v>#VALUE!</v>
      </c>
      <c r="Z237" s="50" t="e">
        <f aca="true">IF($C237="S",IF($Y237="CP",$X237,IF($Y237="RA",(($X237)*[1]QCI!$AA$3),0)),SomaAgrup)</f>
        <v>#VALUE!</v>
      </c>
      <c r="AA237" s="51" t="e">
        <f aca="true">IF($C237="S",IF($Y237="OU",ROUND($X237,2),0),SomaAgrup)</f>
        <v>#VALUE!</v>
      </c>
    </row>
    <row r="238" customFormat="false" ht="15" hidden="true" customHeight="false" outlineLevel="0" collapsed="false">
      <c r="A238" s="0" t="str">
        <f aca="false">CHOOSE(1+LOG(1+2*(ORÇAMENTO.Nivel="Meta")+4*(ORÇAMENTO.Nivel="Nível 2")+8*(ORÇAMENTO.Nivel="Nível 3")+16*(ORÇAMENTO.Nivel="Nível 4")+32*(ORÇAMENTO.Nivel="Serviço"),2),0,1,2,3,4,"S")</f>
        <v>S</v>
      </c>
      <c r="B238" s="0" t="n">
        <f aca="true">IF(OR(C238="s",C238=0),OFFSET(B238,-1,0),C238)</f>
        <v>2</v>
      </c>
      <c r="C238" s="0" t="str">
        <f aca="true">IF(OFFSET(C238,-1,0)="L",1,IF(OFFSET(C238,-1,0)=1,2,IF(OR(A238="s",A238=0),"S",IF(AND(OFFSET(C238,-1,0)=2,A238=4),3,IF(AND(OR(OFFSET(C238,-1,0)="s",OFFSET(C238,-1,0)=0),A238&lt;&gt;"s",A238&gt;OFFSET(B238,-1,0)),OFFSET(B238,-1,0),A238)))))</f>
        <v>S</v>
      </c>
      <c r="D238" s="0" t="n">
        <f aca="false">IF(OR(C238="S",C238=0),0,IF(ISERROR(K238),J238,SMALL(J238:K238,1)))</f>
        <v>0</v>
      </c>
      <c r="E238" s="0" t="n">
        <f aca="true">IF($C238=1,OFFSET(E238,-1,0)+MAX(1,COUNTIF([1]QCI!$A$13:$A$24,OFFSET([1]ORÇAMENTO!E238,-1,0))),OFFSET(E238,-1,0))</f>
        <v>2</v>
      </c>
      <c r="F238" s="0" t="n">
        <f aca="true">IF($C238=1,0,IF($C238=2,OFFSET(F238,-1,0)+1,OFFSET(F238,-1,0)))</f>
        <v>4</v>
      </c>
      <c r="G238" s="0" t="n">
        <f aca="true">IF(AND($C238&lt;=2,$C238&lt;&gt;0),0,IF($C238=3,OFFSET(G238,-1,0)+1,OFFSET(G238,-1,0)))</f>
        <v>0</v>
      </c>
      <c r="H238" s="0" t="n">
        <f aca="true">IF(AND($C238&lt;=3,$C238&lt;&gt;0),0,IF($C238=4,OFFSET(H238,-1,0)+1,OFFSET(H238,-1,0)))</f>
        <v>0</v>
      </c>
      <c r="I238" s="0" t="e">
        <f aca="true">IF(AND($C238&lt;=4,$C238&lt;&gt;0),0,IF(AND($C238="S",$X238&gt;0),OFFSET(I238,-1,0)+1,OFFSET(I238,-1,0)))</f>
        <v>#VALUE!</v>
      </c>
      <c r="J238" s="0" t="n">
        <f aca="true">IF(OR($C238="S",$C238=0),0,MATCH(0,OFFSET($D238,1,$C238,ROW($C$251)-ROW($C238)),0))</f>
        <v>0</v>
      </c>
      <c r="K238" s="0" t="n">
        <f aca="true">IF(OR($C238="S",$C238=0),0,MATCH(OFFSET($D238,0,$C238)+IF($C238&lt;&gt;1,1,COUNTIF([1]QCI!$A$13:$A$24,[1]ORÇAMENTO!E238)),OFFSET($D238,1,$C238,ROW($C$251)-ROW($C238)),0))</f>
        <v>0</v>
      </c>
      <c r="L238" s="38"/>
      <c r="M238" s="39" t="s">
        <v>7</v>
      </c>
      <c r="N238" s="40" t="str">
        <f aca="false">CHOOSE(1+LOG(1+2*(C238=1)+4*(C238=2)+8*(C238=3)+16*(C238=4)+32*(C238="S"),2),"","Meta","Nível 2","Nível 3","Nível 4","Serviço")</f>
        <v>Serviço</v>
      </c>
      <c r="O238" s="41" t="str">
        <f aca="false">IF(OR($C238=0,$L238=""),"-",CONCATENATE(E238&amp;".",IF(AND($A$5&gt;=2,$C238&gt;=2),F238&amp;".",""),IF(AND($A$5&gt;=3,$C238&gt;=3),G238&amp;".",""),IF(AND($A$5&gt;=4,$C238&gt;=4),H238&amp;".",""),IF($C238="S",I238&amp;".","")))</f>
        <v>-</v>
      </c>
      <c r="P238" s="42" t="s">
        <v>49</v>
      </c>
      <c r="Q238" s="43"/>
      <c r="R238" s="44" t="e">
        <f aca="false">IF($C238="S",REFERENCIA.Descricao,"(digite a descrição aqui)")</f>
        <v>#VALUE!</v>
      </c>
      <c r="S238" s="45" t="e">
        <f aca="false">REFERENCIA.Unidade</f>
        <v>#VALUE!</v>
      </c>
      <c r="T238" s="46" t="n">
        <f aca="true">OFFSET([1]CÁLCULO!H$15,ROW($T238)-ROW(T$15),0)</f>
        <v>0</v>
      </c>
      <c r="U238" s="47"/>
      <c r="V238" s="48" t="s">
        <v>10</v>
      </c>
      <c r="W238" s="46" t="e">
        <f aca="false">IF($C238="S",ROUND(IF(TIPOORCAMENTO="Proposto",ORÇAMENTO.CustoUnitario*(1+#REF!),ORÇAMENTO.PrecoUnitarioLicitado),15-13*#REF!),0)</f>
        <v>#VALUE!</v>
      </c>
      <c r="X238" s="49" t="e">
        <f aca="false">IF($C238="S",VTOTAL1,IF($C238=0,0,ROUND(SomaAgrup,15-13*#REF!)))</f>
        <v>#VALUE!</v>
      </c>
      <c r="Y238" s="0" t="e">
        <f aca="false">IF(AND($C238="S",$X238&gt;0),IF(ISBLANK(#REF!),"RA",LEFT(#REF!,2)),"")</f>
        <v>#VALUE!</v>
      </c>
      <c r="Z238" s="50" t="e">
        <f aca="true">IF($C238="S",IF($Y238="CP",$X238,IF($Y238="RA",(($X238)*[1]QCI!$AA$3),0)),SomaAgrup)</f>
        <v>#VALUE!</v>
      </c>
      <c r="AA238" s="51" t="e">
        <f aca="true">IF($C238="S",IF($Y238="OU",ROUND($X238,2),0),SomaAgrup)</f>
        <v>#VALUE!</v>
      </c>
    </row>
    <row r="239" customFormat="false" ht="15" hidden="true" customHeight="false" outlineLevel="0" collapsed="false">
      <c r="A239" s="0" t="str">
        <f aca="false">CHOOSE(1+LOG(1+2*(ORÇAMENTO.Nivel="Meta")+4*(ORÇAMENTO.Nivel="Nível 2")+8*(ORÇAMENTO.Nivel="Nível 3")+16*(ORÇAMENTO.Nivel="Nível 4")+32*(ORÇAMENTO.Nivel="Serviço"),2),0,1,2,3,4,"S")</f>
        <v>S</v>
      </c>
      <c r="B239" s="0" t="n">
        <f aca="true">IF(OR(C239="s",C239=0),OFFSET(B239,-1,0),C239)</f>
        <v>2</v>
      </c>
      <c r="C239" s="0" t="str">
        <f aca="true">IF(OFFSET(C239,-1,0)="L",1,IF(OFFSET(C239,-1,0)=1,2,IF(OR(A239="s",A239=0),"S",IF(AND(OFFSET(C239,-1,0)=2,A239=4),3,IF(AND(OR(OFFSET(C239,-1,0)="s",OFFSET(C239,-1,0)=0),A239&lt;&gt;"s",A239&gt;OFFSET(B239,-1,0)),OFFSET(B239,-1,0),A239)))))</f>
        <v>S</v>
      </c>
      <c r="D239" s="0" t="n">
        <f aca="false">IF(OR(C239="S",C239=0),0,IF(ISERROR(K239),J239,SMALL(J239:K239,1)))</f>
        <v>0</v>
      </c>
      <c r="E239" s="0" t="n">
        <f aca="true">IF($C239=1,OFFSET(E239,-1,0)+MAX(1,COUNTIF([1]QCI!$A$13:$A$24,OFFSET([1]ORÇAMENTO!E239,-1,0))),OFFSET(E239,-1,0))</f>
        <v>2</v>
      </c>
      <c r="F239" s="0" t="n">
        <f aca="true">IF($C239=1,0,IF($C239=2,OFFSET(F239,-1,0)+1,OFFSET(F239,-1,0)))</f>
        <v>4</v>
      </c>
      <c r="G239" s="0" t="n">
        <f aca="true">IF(AND($C239&lt;=2,$C239&lt;&gt;0),0,IF($C239=3,OFFSET(G239,-1,0)+1,OFFSET(G239,-1,0)))</f>
        <v>0</v>
      </c>
      <c r="H239" s="0" t="n">
        <f aca="true">IF(AND($C239&lt;=3,$C239&lt;&gt;0),0,IF($C239=4,OFFSET(H239,-1,0)+1,OFFSET(H239,-1,0)))</f>
        <v>0</v>
      </c>
      <c r="I239" s="0" t="e">
        <f aca="true">IF(AND($C239&lt;=4,$C239&lt;&gt;0),0,IF(AND($C239="S",$X239&gt;0),OFFSET(I239,-1,0)+1,OFFSET(I239,-1,0)))</f>
        <v>#VALUE!</v>
      </c>
      <c r="J239" s="0" t="n">
        <f aca="true">IF(OR($C239="S",$C239=0),0,MATCH(0,OFFSET($D239,1,$C239,ROW($C$251)-ROW($C239)),0))</f>
        <v>0</v>
      </c>
      <c r="K239" s="0" t="n">
        <f aca="true">IF(OR($C239="S",$C239=0),0,MATCH(OFFSET($D239,0,$C239)+IF($C239&lt;&gt;1,1,COUNTIF([1]QCI!$A$13:$A$24,[1]ORÇAMENTO!E239)),OFFSET($D239,1,$C239,ROW($C$251)-ROW($C239)),0))</f>
        <v>0</v>
      </c>
      <c r="L239" s="38"/>
      <c r="M239" s="39" t="s">
        <v>7</v>
      </c>
      <c r="N239" s="40" t="str">
        <f aca="false">CHOOSE(1+LOG(1+2*(C239=1)+4*(C239=2)+8*(C239=3)+16*(C239=4)+32*(C239="S"),2),"","Meta","Nível 2","Nível 3","Nível 4","Serviço")</f>
        <v>Serviço</v>
      </c>
      <c r="O239" s="41" t="str">
        <f aca="false">IF(OR($C239=0,$L239=""),"-",CONCATENATE(E239&amp;".",IF(AND($A$5&gt;=2,$C239&gt;=2),F239&amp;".",""),IF(AND($A$5&gt;=3,$C239&gt;=3),G239&amp;".",""),IF(AND($A$5&gt;=4,$C239&gt;=4),H239&amp;".",""),IF($C239="S",I239&amp;".","")))</f>
        <v>-</v>
      </c>
      <c r="P239" s="42" t="s">
        <v>49</v>
      </c>
      <c r="Q239" s="43"/>
      <c r="R239" s="44" t="e">
        <f aca="false">IF($C239="S",REFERENCIA.Descricao,"(digite a descrição aqui)")</f>
        <v>#VALUE!</v>
      </c>
      <c r="S239" s="45" t="e">
        <f aca="false">REFERENCIA.Unidade</f>
        <v>#VALUE!</v>
      </c>
      <c r="T239" s="46" t="n">
        <f aca="true">OFFSET([1]CÁLCULO!H$15,ROW($T239)-ROW(T$15),0)</f>
        <v>0</v>
      </c>
      <c r="U239" s="47"/>
      <c r="V239" s="48" t="s">
        <v>10</v>
      </c>
      <c r="W239" s="46" t="e">
        <f aca="false">IF($C239="S",ROUND(IF(TIPOORCAMENTO="Proposto",ORÇAMENTO.CustoUnitario*(1+#REF!),ORÇAMENTO.PrecoUnitarioLicitado),15-13*#REF!),0)</f>
        <v>#VALUE!</v>
      </c>
      <c r="X239" s="49" t="e">
        <f aca="false">IF($C239="S",VTOTAL1,IF($C239=0,0,ROUND(SomaAgrup,15-13*#REF!)))</f>
        <v>#VALUE!</v>
      </c>
      <c r="Y239" s="0" t="e">
        <f aca="false">IF(AND($C239="S",$X239&gt;0),IF(ISBLANK(#REF!),"RA",LEFT(#REF!,2)),"")</f>
        <v>#VALUE!</v>
      </c>
      <c r="Z239" s="50" t="e">
        <f aca="true">IF($C239="S",IF($Y239="CP",$X239,IF($Y239="RA",(($X239)*[1]QCI!$AA$3),0)),SomaAgrup)</f>
        <v>#VALUE!</v>
      </c>
      <c r="AA239" s="51" t="e">
        <f aca="true">IF($C239="S",IF($Y239="OU",ROUND($X239,2),0),SomaAgrup)</f>
        <v>#VALUE!</v>
      </c>
    </row>
    <row r="240" customFormat="false" ht="15" hidden="true" customHeight="false" outlineLevel="0" collapsed="false">
      <c r="A240" s="0" t="str">
        <f aca="false">CHOOSE(1+LOG(1+2*(ORÇAMENTO.Nivel="Meta")+4*(ORÇAMENTO.Nivel="Nível 2")+8*(ORÇAMENTO.Nivel="Nível 3")+16*(ORÇAMENTO.Nivel="Nível 4")+32*(ORÇAMENTO.Nivel="Serviço"),2),0,1,2,3,4,"S")</f>
        <v>S</v>
      </c>
      <c r="B240" s="0" t="n">
        <f aca="true">IF(OR(C240="s",C240=0),OFFSET(B240,-1,0),C240)</f>
        <v>2</v>
      </c>
      <c r="C240" s="0" t="str">
        <f aca="true">IF(OFFSET(C240,-1,0)="L",1,IF(OFFSET(C240,-1,0)=1,2,IF(OR(A240="s",A240=0),"S",IF(AND(OFFSET(C240,-1,0)=2,A240=4),3,IF(AND(OR(OFFSET(C240,-1,0)="s",OFFSET(C240,-1,0)=0),A240&lt;&gt;"s",A240&gt;OFFSET(B240,-1,0)),OFFSET(B240,-1,0),A240)))))</f>
        <v>S</v>
      </c>
      <c r="D240" s="0" t="n">
        <f aca="false">IF(OR(C240="S",C240=0),0,IF(ISERROR(K240),J240,SMALL(J240:K240,1)))</f>
        <v>0</v>
      </c>
      <c r="E240" s="0" t="n">
        <f aca="true">IF($C240=1,OFFSET(E240,-1,0)+MAX(1,COUNTIF([1]QCI!$A$13:$A$24,OFFSET([1]ORÇAMENTO!E240,-1,0))),OFFSET(E240,-1,0))</f>
        <v>2</v>
      </c>
      <c r="F240" s="0" t="n">
        <f aca="true">IF($C240=1,0,IF($C240=2,OFFSET(F240,-1,0)+1,OFFSET(F240,-1,0)))</f>
        <v>4</v>
      </c>
      <c r="G240" s="0" t="n">
        <f aca="true">IF(AND($C240&lt;=2,$C240&lt;&gt;0),0,IF($C240=3,OFFSET(G240,-1,0)+1,OFFSET(G240,-1,0)))</f>
        <v>0</v>
      </c>
      <c r="H240" s="0" t="n">
        <f aca="true">IF(AND($C240&lt;=3,$C240&lt;&gt;0),0,IF($C240=4,OFFSET(H240,-1,0)+1,OFFSET(H240,-1,0)))</f>
        <v>0</v>
      </c>
      <c r="I240" s="0" t="e">
        <f aca="true">IF(AND($C240&lt;=4,$C240&lt;&gt;0),0,IF(AND($C240="S",$X240&gt;0),OFFSET(I240,-1,0)+1,OFFSET(I240,-1,0)))</f>
        <v>#VALUE!</v>
      </c>
      <c r="J240" s="0" t="n">
        <f aca="true">IF(OR($C240="S",$C240=0),0,MATCH(0,OFFSET($D240,1,$C240,ROW($C$251)-ROW($C240)),0))</f>
        <v>0</v>
      </c>
      <c r="K240" s="0" t="n">
        <f aca="true">IF(OR($C240="S",$C240=0),0,MATCH(OFFSET($D240,0,$C240)+IF($C240&lt;&gt;1,1,COUNTIF([1]QCI!$A$13:$A$24,[1]ORÇAMENTO!E240)),OFFSET($D240,1,$C240,ROW($C$251)-ROW($C240)),0))</f>
        <v>0</v>
      </c>
      <c r="L240" s="38"/>
      <c r="M240" s="39" t="s">
        <v>7</v>
      </c>
      <c r="N240" s="40" t="str">
        <f aca="false">CHOOSE(1+LOG(1+2*(C240=1)+4*(C240=2)+8*(C240=3)+16*(C240=4)+32*(C240="S"),2),"","Meta","Nível 2","Nível 3","Nível 4","Serviço")</f>
        <v>Serviço</v>
      </c>
      <c r="O240" s="41" t="str">
        <f aca="false">IF(OR($C240=0,$L240=""),"-",CONCATENATE(E240&amp;".",IF(AND($A$5&gt;=2,$C240&gt;=2),F240&amp;".",""),IF(AND($A$5&gt;=3,$C240&gt;=3),G240&amp;".",""),IF(AND($A$5&gt;=4,$C240&gt;=4),H240&amp;".",""),IF($C240="S",I240&amp;".","")))</f>
        <v>-</v>
      </c>
      <c r="P240" s="42" t="s">
        <v>49</v>
      </c>
      <c r="Q240" s="43"/>
      <c r="R240" s="44" t="e">
        <f aca="false">IF($C240="S",REFERENCIA.Descricao,"(digite a descrição aqui)")</f>
        <v>#VALUE!</v>
      </c>
      <c r="S240" s="45" t="e">
        <f aca="false">REFERENCIA.Unidade</f>
        <v>#VALUE!</v>
      </c>
      <c r="T240" s="46" t="n">
        <f aca="true">OFFSET([1]CÁLCULO!H$15,ROW($T240)-ROW(T$15),0)</f>
        <v>0</v>
      </c>
      <c r="U240" s="47"/>
      <c r="V240" s="48" t="s">
        <v>10</v>
      </c>
      <c r="W240" s="46" t="e">
        <f aca="false">IF($C240="S",ROUND(IF(TIPOORCAMENTO="Proposto",ORÇAMENTO.CustoUnitario*(1+#REF!),ORÇAMENTO.PrecoUnitarioLicitado),15-13*#REF!),0)</f>
        <v>#VALUE!</v>
      </c>
      <c r="X240" s="49" t="e">
        <f aca="false">IF($C240="S",VTOTAL1,IF($C240=0,0,ROUND(SomaAgrup,15-13*#REF!)))</f>
        <v>#VALUE!</v>
      </c>
      <c r="Y240" s="0" t="e">
        <f aca="false">IF(AND($C240="S",$X240&gt;0),IF(ISBLANK(#REF!),"RA",LEFT(#REF!,2)),"")</f>
        <v>#VALUE!</v>
      </c>
      <c r="Z240" s="50" t="e">
        <f aca="true">IF($C240="S",IF($Y240="CP",$X240,IF($Y240="RA",(($X240)*[1]QCI!$AA$3),0)),SomaAgrup)</f>
        <v>#VALUE!</v>
      </c>
      <c r="AA240" s="51" t="e">
        <f aca="true">IF($C240="S",IF($Y240="OU",ROUND($X240,2),0),SomaAgrup)</f>
        <v>#VALUE!</v>
      </c>
    </row>
    <row r="241" customFormat="false" ht="15" hidden="true" customHeight="false" outlineLevel="0" collapsed="false">
      <c r="A241" s="0" t="str">
        <f aca="false">CHOOSE(1+LOG(1+2*(ORÇAMENTO.Nivel="Meta")+4*(ORÇAMENTO.Nivel="Nível 2")+8*(ORÇAMENTO.Nivel="Nível 3")+16*(ORÇAMENTO.Nivel="Nível 4")+32*(ORÇAMENTO.Nivel="Serviço"),2),0,1,2,3,4,"S")</f>
        <v>S</v>
      </c>
      <c r="B241" s="0" t="n">
        <f aca="true">IF(OR(C241="s",C241=0),OFFSET(B241,-1,0),C241)</f>
        <v>2</v>
      </c>
      <c r="C241" s="0" t="str">
        <f aca="true">IF(OFFSET(C241,-1,0)="L",1,IF(OFFSET(C241,-1,0)=1,2,IF(OR(A241="s",A241=0),"S",IF(AND(OFFSET(C241,-1,0)=2,A241=4),3,IF(AND(OR(OFFSET(C241,-1,0)="s",OFFSET(C241,-1,0)=0),A241&lt;&gt;"s",A241&gt;OFFSET(B241,-1,0)),OFFSET(B241,-1,0),A241)))))</f>
        <v>S</v>
      </c>
      <c r="D241" s="0" t="n">
        <f aca="false">IF(OR(C241="S",C241=0),0,IF(ISERROR(K241),J241,SMALL(J241:K241,1)))</f>
        <v>0</v>
      </c>
      <c r="E241" s="0" t="n">
        <f aca="true">IF($C241=1,OFFSET(E241,-1,0)+MAX(1,COUNTIF([1]QCI!$A$13:$A$24,OFFSET([1]ORÇAMENTO!E241,-1,0))),OFFSET(E241,-1,0))</f>
        <v>2</v>
      </c>
      <c r="F241" s="0" t="n">
        <f aca="true">IF($C241=1,0,IF($C241=2,OFFSET(F241,-1,0)+1,OFFSET(F241,-1,0)))</f>
        <v>4</v>
      </c>
      <c r="G241" s="0" t="n">
        <f aca="true">IF(AND($C241&lt;=2,$C241&lt;&gt;0),0,IF($C241=3,OFFSET(G241,-1,0)+1,OFFSET(G241,-1,0)))</f>
        <v>0</v>
      </c>
      <c r="H241" s="0" t="n">
        <f aca="true">IF(AND($C241&lt;=3,$C241&lt;&gt;0),0,IF($C241=4,OFFSET(H241,-1,0)+1,OFFSET(H241,-1,0)))</f>
        <v>0</v>
      </c>
      <c r="I241" s="0" t="e">
        <f aca="true">IF(AND($C241&lt;=4,$C241&lt;&gt;0),0,IF(AND($C241="S",$X241&gt;0),OFFSET(I241,-1,0)+1,OFFSET(I241,-1,0)))</f>
        <v>#VALUE!</v>
      </c>
      <c r="J241" s="0" t="n">
        <f aca="true">IF(OR($C241="S",$C241=0),0,MATCH(0,OFFSET($D241,1,$C241,ROW($C$251)-ROW($C241)),0))</f>
        <v>0</v>
      </c>
      <c r="K241" s="0" t="n">
        <f aca="true">IF(OR($C241="S",$C241=0),0,MATCH(OFFSET($D241,0,$C241)+IF($C241&lt;&gt;1,1,COUNTIF([1]QCI!$A$13:$A$24,[1]ORÇAMENTO!E241)),OFFSET($D241,1,$C241,ROW($C$251)-ROW($C241)),0))</f>
        <v>0</v>
      </c>
      <c r="L241" s="38"/>
      <c r="M241" s="39" t="s">
        <v>7</v>
      </c>
      <c r="N241" s="40" t="str">
        <f aca="false">CHOOSE(1+LOG(1+2*(C241=1)+4*(C241=2)+8*(C241=3)+16*(C241=4)+32*(C241="S"),2),"","Meta","Nível 2","Nível 3","Nível 4","Serviço")</f>
        <v>Serviço</v>
      </c>
      <c r="O241" s="41" t="str">
        <f aca="false">IF(OR($C241=0,$L241=""),"-",CONCATENATE(E241&amp;".",IF(AND($A$5&gt;=2,$C241&gt;=2),F241&amp;".",""),IF(AND($A$5&gt;=3,$C241&gt;=3),G241&amp;".",""),IF(AND($A$5&gt;=4,$C241&gt;=4),H241&amp;".",""),IF($C241="S",I241&amp;".","")))</f>
        <v>-</v>
      </c>
      <c r="P241" s="42" t="s">
        <v>49</v>
      </c>
      <c r="Q241" s="43"/>
      <c r="R241" s="44" t="e">
        <f aca="false">IF($C241="S",REFERENCIA.Descricao,"(digite a descrição aqui)")</f>
        <v>#VALUE!</v>
      </c>
      <c r="S241" s="45" t="e">
        <f aca="false">REFERENCIA.Unidade</f>
        <v>#VALUE!</v>
      </c>
      <c r="T241" s="46" t="n">
        <f aca="true">OFFSET([1]CÁLCULO!H$15,ROW($T241)-ROW(T$15),0)</f>
        <v>0</v>
      </c>
      <c r="U241" s="47"/>
      <c r="V241" s="48" t="s">
        <v>10</v>
      </c>
      <c r="W241" s="46" t="e">
        <f aca="false">IF($C241="S",ROUND(IF(TIPOORCAMENTO="Proposto",ORÇAMENTO.CustoUnitario*(1+#REF!),ORÇAMENTO.PrecoUnitarioLicitado),15-13*#REF!),0)</f>
        <v>#VALUE!</v>
      </c>
      <c r="X241" s="49" t="e">
        <f aca="false">IF($C241="S",VTOTAL1,IF($C241=0,0,ROUND(SomaAgrup,15-13*#REF!)))</f>
        <v>#VALUE!</v>
      </c>
      <c r="Y241" s="0" t="e">
        <f aca="false">IF(AND($C241="S",$X241&gt;0),IF(ISBLANK(#REF!),"RA",LEFT(#REF!,2)),"")</f>
        <v>#VALUE!</v>
      </c>
      <c r="Z241" s="50" t="e">
        <f aca="true">IF($C241="S",IF($Y241="CP",$X241,IF($Y241="RA",(($X241)*[1]QCI!$AA$3),0)),SomaAgrup)</f>
        <v>#VALUE!</v>
      </c>
      <c r="AA241" s="51" t="e">
        <f aca="true">IF($C241="S",IF($Y241="OU",ROUND($X241,2),0),SomaAgrup)</f>
        <v>#VALUE!</v>
      </c>
    </row>
    <row r="242" customFormat="false" ht="15" hidden="true" customHeight="false" outlineLevel="0" collapsed="false">
      <c r="A242" s="0" t="str">
        <f aca="false">CHOOSE(1+LOG(1+2*(ORÇAMENTO.Nivel="Meta")+4*(ORÇAMENTO.Nivel="Nível 2")+8*(ORÇAMENTO.Nivel="Nível 3")+16*(ORÇAMENTO.Nivel="Nível 4")+32*(ORÇAMENTO.Nivel="Serviço"),2),0,1,2,3,4,"S")</f>
        <v>S</v>
      </c>
      <c r="B242" s="0" t="n">
        <f aca="true">IF(OR(C242="s",C242=0),OFFSET(B242,-1,0),C242)</f>
        <v>2</v>
      </c>
      <c r="C242" s="0" t="str">
        <f aca="true">IF(OFFSET(C242,-1,0)="L",1,IF(OFFSET(C242,-1,0)=1,2,IF(OR(A242="s",A242=0),"S",IF(AND(OFFSET(C242,-1,0)=2,A242=4),3,IF(AND(OR(OFFSET(C242,-1,0)="s",OFFSET(C242,-1,0)=0),A242&lt;&gt;"s",A242&gt;OFFSET(B242,-1,0)),OFFSET(B242,-1,0),A242)))))</f>
        <v>S</v>
      </c>
      <c r="D242" s="0" t="n">
        <f aca="false">IF(OR(C242="S",C242=0),0,IF(ISERROR(K242),J242,SMALL(J242:K242,1)))</f>
        <v>0</v>
      </c>
      <c r="E242" s="0" t="n">
        <f aca="true">IF($C242=1,OFFSET(E242,-1,0)+MAX(1,COUNTIF([1]QCI!$A$13:$A$24,OFFSET([1]ORÇAMENTO!E242,-1,0))),OFFSET(E242,-1,0))</f>
        <v>2</v>
      </c>
      <c r="F242" s="0" t="n">
        <f aca="true">IF($C242=1,0,IF($C242=2,OFFSET(F242,-1,0)+1,OFFSET(F242,-1,0)))</f>
        <v>4</v>
      </c>
      <c r="G242" s="0" t="n">
        <f aca="true">IF(AND($C242&lt;=2,$C242&lt;&gt;0),0,IF($C242=3,OFFSET(G242,-1,0)+1,OFFSET(G242,-1,0)))</f>
        <v>0</v>
      </c>
      <c r="H242" s="0" t="n">
        <f aca="true">IF(AND($C242&lt;=3,$C242&lt;&gt;0),0,IF($C242=4,OFFSET(H242,-1,0)+1,OFFSET(H242,-1,0)))</f>
        <v>0</v>
      </c>
      <c r="I242" s="0" t="e">
        <f aca="true">IF(AND($C242&lt;=4,$C242&lt;&gt;0),0,IF(AND($C242="S",$X242&gt;0),OFFSET(I242,-1,0)+1,OFFSET(I242,-1,0)))</f>
        <v>#VALUE!</v>
      </c>
      <c r="J242" s="0" t="n">
        <f aca="true">IF(OR($C242="S",$C242=0),0,MATCH(0,OFFSET($D242,1,$C242,ROW($C$251)-ROW($C242)),0))</f>
        <v>0</v>
      </c>
      <c r="K242" s="0" t="n">
        <f aca="true">IF(OR($C242="S",$C242=0),0,MATCH(OFFSET($D242,0,$C242)+IF($C242&lt;&gt;1,1,COUNTIF([1]QCI!$A$13:$A$24,[1]ORÇAMENTO!E242)),OFFSET($D242,1,$C242,ROW($C$251)-ROW($C242)),0))</f>
        <v>0</v>
      </c>
      <c r="L242" s="38"/>
      <c r="M242" s="39" t="s">
        <v>7</v>
      </c>
      <c r="N242" s="40" t="str">
        <f aca="false">CHOOSE(1+LOG(1+2*(C242=1)+4*(C242=2)+8*(C242=3)+16*(C242=4)+32*(C242="S"),2),"","Meta","Nível 2","Nível 3","Nível 4","Serviço")</f>
        <v>Serviço</v>
      </c>
      <c r="O242" s="41" t="str">
        <f aca="false">IF(OR($C242=0,$L242=""),"-",CONCATENATE(E242&amp;".",IF(AND($A$5&gt;=2,$C242&gt;=2),F242&amp;".",""),IF(AND($A$5&gt;=3,$C242&gt;=3),G242&amp;".",""),IF(AND($A$5&gt;=4,$C242&gt;=4),H242&amp;".",""),IF($C242="S",I242&amp;".","")))</f>
        <v>-</v>
      </c>
      <c r="P242" s="42" t="s">
        <v>49</v>
      </c>
      <c r="Q242" s="43"/>
      <c r="R242" s="44" t="e">
        <f aca="false">IF($C242="S",REFERENCIA.Descricao,"(digite a descrição aqui)")</f>
        <v>#VALUE!</v>
      </c>
      <c r="S242" s="45" t="e">
        <f aca="false">REFERENCIA.Unidade</f>
        <v>#VALUE!</v>
      </c>
      <c r="T242" s="46" t="n">
        <f aca="true">OFFSET([1]CÁLCULO!H$15,ROW($T242)-ROW(T$15),0)</f>
        <v>0</v>
      </c>
      <c r="U242" s="47"/>
      <c r="V242" s="48" t="s">
        <v>10</v>
      </c>
      <c r="W242" s="46" t="e">
        <f aca="false">IF($C242="S",ROUND(IF(TIPOORCAMENTO="Proposto",ORÇAMENTO.CustoUnitario*(1+#REF!),ORÇAMENTO.PrecoUnitarioLicitado),15-13*#REF!),0)</f>
        <v>#VALUE!</v>
      </c>
      <c r="X242" s="49" t="e">
        <f aca="false">IF($C242="S",VTOTAL1,IF($C242=0,0,ROUND(SomaAgrup,15-13*#REF!)))</f>
        <v>#VALUE!</v>
      </c>
      <c r="Y242" s="0" t="e">
        <f aca="false">IF(AND($C242="S",$X242&gt;0),IF(ISBLANK(#REF!),"RA",LEFT(#REF!,2)),"")</f>
        <v>#VALUE!</v>
      </c>
      <c r="Z242" s="50" t="e">
        <f aca="true">IF($C242="S",IF($Y242="CP",$X242,IF($Y242="RA",(($X242)*[1]QCI!$AA$3),0)),SomaAgrup)</f>
        <v>#VALUE!</v>
      </c>
      <c r="AA242" s="51" t="e">
        <f aca="true">IF($C242="S",IF($Y242="OU",ROUND($X242,2),0),SomaAgrup)</f>
        <v>#VALUE!</v>
      </c>
    </row>
    <row r="243" customFormat="false" ht="15" hidden="true" customHeight="false" outlineLevel="0" collapsed="false">
      <c r="A243" s="0" t="str">
        <f aca="false">CHOOSE(1+LOG(1+2*(ORÇAMENTO.Nivel="Meta")+4*(ORÇAMENTO.Nivel="Nível 2")+8*(ORÇAMENTO.Nivel="Nível 3")+16*(ORÇAMENTO.Nivel="Nível 4")+32*(ORÇAMENTO.Nivel="Serviço"),2),0,1,2,3,4,"S")</f>
        <v>S</v>
      </c>
      <c r="B243" s="0" t="n">
        <f aca="true">IF(OR(C243="s",C243=0),OFFSET(B243,-1,0),C243)</f>
        <v>2</v>
      </c>
      <c r="C243" s="0" t="str">
        <f aca="true">IF(OFFSET(C243,-1,0)="L",1,IF(OFFSET(C243,-1,0)=1,2,IF(OR(A243="s",A243=0),"S",IF(AND(OFFSET(C243,-1,0)=2,A243=4),3,IF(AND(OR(OFFSET(C243,-1,0)="s",OFFSET(C243,-1,0)=0),A243&lt;&gt;"s",A243&gt;OFFSET(B243,-1,0)),OFFSET(B243,-1,0),A243)))))</f>
        <v>S</v>
      </c>
      <c r="D243" s="0" t="n">
        <f aca="false">IF(OR(C243="S",C243=0),0,IF(ISERROR(K243),J243,SMALL(J243:K243,1)))</f>
        <v>0</v>
      </c>
      <c r="E243" s="0" t="n">
        <f aca="true">IF($C243=1,OFFSET(E243,-1,0)+MAX(1,COUNTIF([1]QCI!$A$13:$A$24,OFFSET([1]ORÇAMENTO!E243,-1,0))),OFFSET(E243,-1,0))</f>
        <v>2</v>
      </c>
      <c r="F243" s="0" t="n">
        <f aca="true">IF($C243=1,0,IF($C243=2,OFFSET(F243,-1,0)+1,OFFSET(F243,-1,0)))</f>
        <v>4</v>
      </c>
      <c r="G243" s="0" t="n">
        <f aca="true">IF(AND($C243&lt;=2,$C243&lt;&gt;0),0,IF($C243=3,OFFSET(G243,-1,0)+1,OFFSET(G243,-1,0)))</f>
        <v>0</v>
      </c>
      <c r="H243" s="0" t="n">
        <f aca="true">IF(AND($C243&lt;=3,$C243&lt;&gt;0),0,IF($C243=4,OFFSET(H243,-1,0)+1,OFFSET(H243,-1,0)))</f>
        <v>0</v>
      </c>
      <c r="I243" s="0" t="e">
        <f aca="true">IF(AND($C243&lt;=4,$C243&lt;&gt;0),0,IF(AND($C243="S",$X243&gt;0),OFFSET(I243,-1,0)+1,OFFSET(I243,-1,0)))</f>
        <v>#VALUE!</v>
      </c>
      <c r="J243" s="0" t="n">
        <f aca="true">IF(OR($C243="S",$C243=0),0,MATCH(0,OFFSET($D243,1,$C243,ROW($C$251)-ROW($C243)),0))</f>
        <v>0</v>
      </c>
      <c r="K243" s="0" t="n">
        <f aca="true">IF(OR($C243="S",$C243=0),0,MATCH(OFFSET($D243,0,$C243)+IF($C243&lt;&gt;1,1,COUNTIF([1]QCI!$A$13:$A$24,[1]ORÇAMENTO!E243)),OFFSET($D243,1,$C243,ROW($C$251)-ROW($C243)),0))</f>
        <v>0</v>
      </c>
      <c r="L243" s="38"/>
      <c r="M243" s="39" t="s">
        <v>7</v>
      </c>
      <c r="N243" s="40" t="str">
        <f aca="false">CHOOSE(1+LOG(1+2*(C243=1)+4*(C243=2)+8*(C243=3)+16*(C243=4)+32*(C243="S"),2),"","Meta","Nível 2","Nível 3","Nível 4","Serviço")</f>
        <v>Serviço</v>
      </c>
      <c r="O243" s="41" t="str">
        <f aca="false">IF(OR($C243=0,$L243=""),"-",CONCATENATE(E243&amp;".",IF(AND($A$5&gt;=2,$C243&gt;=2),F243&amp;".",""),IF(AND($A$5&gt;=3,$C243&gt;=3),G243&amp;".",""),IF(AND($A$5&gt;=4,$C243&gt;=4),H243&amp;".",""),IF($C243="S",I243&amp;".","")))</f>
        <v>-</v>
      </c>
      <c r="P243" s="42" t="s">
        <v>49</v>
      </c>
      <c r="Q243" s="43"/>
      <c r="R243" s="44" t="e">
        <f aca="false">IF($C243="S",REFERENCIA.Descricao,"(digite a descrição aqui)")</f>
        <v>#VALUE!</v>
      </c>
      <c r="S243" s="45" t="e">
        <f aca="false">REFERENCIA.Unidade</f>
        <v>#VALUE!</v>
      </c>
      <c r="T243" s="46" t="n">
        <f aca="true">OFFSET([1]CÁLCULO!H$15,ROW($T243)-ROW(T$15),0)</f>
        <v>0</v>
      </c>
      <c r="U243" s="47"/>
      <c r="V243" s="48" t="s">
        <v>10</v>
      </c>
      <c r="W243" s="46" t="e">
        <f aca="false">IF($C243="S",ROUND(IF(TIPOORCAMENTO="Proposto",ORÇAMENTO.CustoUnitario*(1+#REF!),ORÇAMENTO.PrecoUnitarioLicitado),15-13*#REF!),0)</f>
        <v>#VALUE!</v>
      </c>
      <c r="X243" s="49" t="e">
        <f aca="false">IF($C243="S",VTOTAL1,IF($C243=0,0,ROUND(SomaAgrup,15-13*#REF!)))</f>
        <v>#VALUE!</v>
      </c>
      <c r="Y243" s="0" t="e">
        <f aca="false">IF(AND($C243="S",$X243&gt;0),IF(ISBLANK(#REF!),"RA",LEFT(#REF!,2)),"")</f>
        <v>#VALUE!</v>
      </c>
      <c r="Z243" s="50" t="e">
        <f aca="true">IF($C243="S",IF($Y243="CP",$X243,IF($Y243="RA",(($X243)*[1]QCI!$AA$3),0)),SomaAgrup)</f>
        <v>#VALUE!</v>
      </c>
      <c r="AA243" s="51" t="e">
        <f aca="true">IF($C243="S",IF($Y243="OU",ROUND($X243,2),0),SomaAgrup)</f>
        <v>#VALUE!</v>
      </c>
    </row>
    <row r="244" customFormat="false" ht="15" hidden="true" customHeight="false" outlineLevel="0" collapsed="false">
      <c r="A244" s="0" t="str">
        <f aca="false">CHOOSE(1+LOG(1+2*(ORÇAMENTO.Nivel="Meta")+4*(ORÇAMENTO.Nivel="Nível 2")+8*(ORÇAMENTO.Nivel="Nível 3")+16*(ORÇAMENTO.Nivel="Nível 4")+32*(ORÇAMENTO.Nivel="Serviço"),2),0,1,2,3,4,"S")</f>
        <v>S</v>
      </c>
      <c r="B244" s="0" t="n">
        <f aca="true">IF(OR(C244="s",C244=0),OFFSET(B244,-1,0),C244)</f>
        <v>2</v>
      </c>
      <c r="C244" s="0" t="str">
        <f aca="true">IF(OFFSET(C244,-1,0)="L",1,IF(OFFSET(C244,-1,0)=1,2,IF(OR(A244="s",A244=0),"S",IF(AND(OFFSET(C244,-1,0)=2,A244=4),3,IF(AND(OR(OFFSET(C244,-1,0)="s",OFFSET(C244,-1,0)=0),A244&lt;&gt;"s",A244&gt;OFFSET(B244,-1,0)),OFFSET(B244,-1,0),A244)))))</f>
        <v>S</v>
      </c>
      <c r="D244" s="0" t="n">
        <f aca="false">IF(OR(C244="S",C244=0),0,IF(ISERROR(K244),J244,SMALL(J244:K244,1)))</f>
        <v>0</v>
      </c>
      <c r="E244" s="0" t="n">
        <f aca="true">IF($C244=1,OFFSET(E244,-1,0)+MAX(1,COUNTIF([1]QCI!$A$13:$A$24,OFFSET([1]ORÇAMENTO!E244,-1,0))),OFFSET(E244,-1,0))</f>
        <v>2</v>
      </c>
      <c r="F244" s="0" t="n">
        <f aca="true">IF($C244=1,0,IF($C244=2,OFFSET(F244,-1,0)+1,OFFSET(F244,-1,0)))</f>
        <v>4</v>
      </c>
      <c r="G244" s="0" t="n">
        <f aca="true">IF(AND($C244&lt;=2,$C244&lt;&gt;0),0,IF($C244=3,OFFSET(G244,-1,0)+1,OFFSET(G244,-1,0)))</f>
        <v>0</v>
      </c>
      <c r="H244" s="0" t="n">
        <f aca="true">IF(AND($C244&lt;=3,$C244&lt;&gt;0),0,IF($C244=4,OFFSET(H244,-1,0)+1,OFFSET(H244,-1,0)))</f>
        <v>0</v>
      </c>
      <c r="I244" s="0" t="e">
        <f aca="true">IF(AND($C244&lt;=4,$C244&lt;&gt;0),0,IF(AND($C244="S",$X244&gt;0),OFFSET(I244,-1,0)+1,OFFSET(I244,-1,0)))</f>
        <v>#VALUE!</v>
      </c>
      <c r="J244" s="0" t="n">
        <f aca="true">IF(OR($C244="S",$C244=0),0,MATCH(0,OFFSET($D244,1,$C244,ROW($C$251)-ROW($C244)),0))</f>
        <v>0</v>
      </c>
      <c r="K244" s="0" t="n">
        <f aca="true">IF(OR($C244="S",$C244=0),0,MATCH(OFFSET($D244,0,$C244)+IF($C244&lt;&gt;1,1,COUNTIF([1]QCI!$A$13:$A$24,[1]ORÇAMENTO!E244)),OFFSET($D244,1,$C244,ROW($C$251)-ROW($C244)),0))</f>
        <v>0</v>
      </c>
      <c r="L244" s="38"/>
      <c r="M244" s="39" t="s">
        <v>7</v>
      </c>
      <c r="N244" s="40" t="str">
        <f aca="false">CHOOSE(1+LOG(1+2*(C244=1)+4*(C244=2)+8*(C244=3)+16*(C244=4)+32*(C244="S"),2),"","Meta","Nível 2","Nível 3","Nível 4","Serviço")</f>
        <v>Serviço</v>
      </c>
      <c r="O244" s="41" t="str">
        <f aca="false">IF(OR($C244=0,$L244=""),"-",CONCATENATE(E244&amp;".",IF(AND($A$5&gt;=2,$C244&gt;=2),F244&amp;".",""),IF(AND($A$5&gt;=3,$C244&gt;=3),G244&amp;".",""),IF(AND($A$5&gt;=4,$C244&gt;=4),H244&amp;".",""),IF($C244="S",I244&amp;".","")))</f>
        <v>-</v>
      </c>
      <c r="P244" s="42" t="s">
        <v>49</v>
      </c>
      <c r="Q244" s="43"/>
      <c r="R244" s="44" t="e">
        <f aca="false">IF($C244="S",REFERENCIA.Descricao,"(digite a descrição aqui)")</f>
        <v>#VALUE!</v>
      </c>
      <c r="S244" s="45" t="e">
        <f aca="false">REFERENCIA.Unidade</f>
        <v>#VALUE!</v>
      </c>
      <c r="T244" s="46" t="n">
        <f aca="true">OFFSET([1]CÁLCULO!H$15,ROW($T244)-ROW(T$15),0)</f>
        <v>0</v>
      </c>
      <c r="U244" s="47"/>
      <c r="V244" s="48" t="s">
        <v>10</v>
      </c>
      <c r="W244" s="46" t="e">
        <f aca="false">IF($C244="S",ROUND(IF(TIPOORCAMENTO="Proposto",ORÇAMENTO.CustoUnitario*(1+#REF!),ORÇAMENTO.PrecoUnitarioLicitado),15-13*#REF!),0)</f>
        <v>#VALUE!</v>
      </c>
      <c r="X244" s="49" t="e">
        <f aca="false">IF($C244="S",VTOTAL1,IF($C244=0,0,ROUND(SomaAgrup,15-13*#REF!)))</f>
        <v>#VALUE!</v>
      </c>
      <c r="Y244" s="0" t="e">
        <f aca="false">IF(AND($C244="S",$X244&gt;0),IF(ISBLANK(#REF!),"RA",LEFT(#REF!,2)),"")</f>
        <v>#VALUE!</v>
      </c>
      <c r="Z244" s="50" t="e">
        <f aca="true">IF($C244="S",IF($Y244="CP",$X244,IF($Y244="RA",(($X244)*[1]QCI!$AA$3),0)),SomaAgrup)</f>
        <v>#VALUE!</v>
      </c>
      <c r="AA244" s="51" t="e">
        <f aca="true">IF($C244="S",IF($Y244="OU",ROUND($X244,2),0),SomaAgrup)</f>
        <v>#VALUE!</v>
      </c>
    </row>
    <row r="245" customFormat="false" ht="15" hidden="true" customHeight="false" outlineLevel="0" collapsed="false">
      <c r="A245" s="0" t="str">
        <f aca="false">CHOOSE(1+LOG(1+2*(ORÇAMENTO.Nivel="Meta")+4*(ORÇAMENTO.Nivel="Nível 2")+8*(ORÇAMENTO.Nivel="Nível 3")+16*(ORÇAMENTO.Nivel="Nível 4")+32*(ORÇAMENTO.Nivel="Serviço"),2),0,1,2,3,4,"S")</f>
        <v>S</v>
      </c>
      <c r="B245" s="0" t="n">
        <f aca="true">IF(OR(C245="s",C245=0),OFFSET(B245,-1,0),C245)</f>
        <v>2</v>
      </c>
      <c r="C245" s="0" t="str">
        <f aca="true">IF(OFFSET(C245,-1,0)="L",1,IF(OFFSET(C245,-1,0)=1,2,IF(OR(A245="s",A245=0),"S",IF(AND(OFFSET(C245,-1,0)=2,A245=4),3,IF(AND(OR(OFFSET(C245,-1,0)="s",OFFSET(C245,-1,0)=0),A245&lt;&gt;"s",A245&gt;OFFSET(B245,-1,0)),OFFSET(B245,-1,0),A245)))))</f>
        <v>S</v>
      </c>
      <c r="D245" s="0" t="n">
        <f aca="false">IF(OR(C245="S",C245=0),0,IF(ISERROR(K245),J245,SMALL(J245:K245,1)))</f>
        <v>0</v>
      </c>
      <c r="E245" s="0" t="n">
        <f aca="true">IF($C245=1,OFFSET(E245,-1,0)+MAX(1,COUNTIF([1]QCI!$A$13:$A$24,OFFSET([1]ORÇAMENTO!E245,-1,0))),OFFSET(E245,-1,0))</f>
        <v>2</v>
      </c>
      <c r="F245" s="0" t="n">
        <f aca="true">IF($C245=1,0,IF($C245=2,OFFSET(F245,-1,0)+1,OFFSET(F245,-1,0)))</f>
        <v>4</v>
      </c>
      <c r="G245" s="0" t="n">
        <f aca="true">IF(AND($C245&lt;=2,$C245&lt;&gt;0),0,IF($C245=3,OFFSET(G245,-1,0)+1,OFFSET(G245,-1,0)))</f>
        <v>0</v>
      </c>
      <c r="H245" s="0" t="n">
        <f aca="true">IF(AND($C245&lt;=3,$C245&lt;&gt;0),0,IF($C245=4,OFFSET(H245,-1,0)+1,OFFSET(H245,-1,0)))</f>
        <v>0</v>
      </c>
      <c r="I245" s="0" t="e">
        <f aca="true">IF(AND($C245&lt;=4,$C245&lt;&gt;0),0,IF(AND($C245="S",$X245&gt;0),OFFSET(I245,-1,0)+1,OFFSET(I245,-1,0)))</f>
        <v>#VALUE!</v>
      </c>
      <c r="J245" s="0" t="n">
        <f aca="true">IF(OR($C245="S",$C245=0),0,MATCH(0,OFFSET($D245,1,$C245,ROW($C$251)-ROW($C245)),0))</f>
        <v>0</v>
      </c>
      <c r="K245" s="0" t="n">
        <f aca="true">IF(OR($C245="S",$C245=0),0,MATCH(OFFSET($D245,0,$C245)+IF($C245&lt;&gt;1,1,COUNTIF([1]QCI!$A$13:$A$24,[1]ORÇAMENTO!E245)),OFFSET($D245,1,$C245,ROW($C$251)-ROW($C245)),0))</f>
        <v>0</v>
      </c>
      <c r="L245" s="38"/>
      <c r="M245" s="39" t="s">
        <v>7</v>
      </c>
      <c r="N245" s="40" t="str">
        <f aca="false">CHOOSE(1+LOG(1+2*(C245=1)+4*(C245=2)+8*(C245=3)+16*(C245=4)+32*(C245="S"),2),"","Meta","Nível 2","Nível 3","Nível 4","Serviço")</f>
        <v>Serviço</v>
      </c>
      <c r="O245" s="41" t="str">
        <f aca="false">IF(OR($C245=0,$L245=""),"-",CONCATENATE(E245&amp;".",IF(AND($A$5&gt;=2,$C245&gt;=2),F245&amp;".",""),IF(AND($A$5&gt;=3,$C245&gt;=3),G245&amp;".",""),IF(AND($A$5&gt;=4,$C245&gt;=4),H245&amp;".",""),IF($C245="S",I245&amp;".","")))</f>
        <v>-</v>
      </c>
      <c r="P245" s="42" t="s">
        <v>49</v>
      </c>
      <c r="Q245" s="43"/>
      <c r="R245" s="44" t="e">
        <f aca="false">IF($C245="S",REFERENCIA.Descricao,"(digite a descrição aqui)")</f>
        <v>#VALUE!</v>
      </c>
      <c r="S245" s="45" t="e">
        <f aca="false">REFERENCIA.Unidade</f>
        <v>#VALUE!</v>
      </c>
      <c r="T245" s="46" t="n">
        <f aca="true">OFFSET([1]CÁLCULO!H$15,ROW($T245)-ROW(T$15),0)</f>
        <v>0</v>
      </c>
      <c r="U245" s="47"/>
      <c r="V245" s="48" t="s">
        <v>10</v>
      </c>
      <c r="W245" s="46" t="e">
        <f aca="false">IF($C245="S",ROUND(IF(TIPOORCAMENTO="Proposto",ORÇAMENTO.CustoUnitario*(1+#REF!),ORÇAMENTO.PrecoUnitarioLicitado),15-13*#REF!),0)</f>
        <v>#VALUE!</v>
      </c>
      <c r="X245" s="49" t="e">
        <f aca="false">IF($C245="S",VTOTAL1,IF($C245=0,0,ROUND(SomaAgrup,15-13*#REF!)))</f>
        <v>#VALUE!</v>
      </c>
      <c r="Y245" s="0" t="e">
        <f aca="false">IF(AND($C245="S",$X245&gt;0),IF(ISBLANK(#REF!),"RA",LEFT(#REF!,2)),"")</f>
        <v>#VALUE!</v>
      </c>
      <c r="Z245" s="50" t="e">
        <f aca="true">IF($C245="S",IF($Y245="CP",$X245,IF($Y245="RA",(($X245)*[1]QCI!$AA$3),0)),SomaAgrup)</f>
        <v>#VALUE!</v>
      </c>
      <c r="AA245" s="51" t="e">
        <f aca="true">IF($C245="S",IF($Y245="OU",ROUND($X245,2),0),SomaAgrup)</f>
        <v>#VALUE!</v>
      </c>
    </row>
    <row r="246" customFormat="false" ht="15" hidden="true" customHeight="false" outlineLevel="0" collapsed="false">
      <c r="A246" s="0" t="str">
        <f aca="false">CHOOSE(1+LOG(1+2*(ORÇAMENTO.Nivel="Meta")+4*(ORÇAMENTO.Nivel="Nível 2")+8*(ORÇAMENTO.Nivel="Nível 3")+16*(ORÇAMENTO.Nivel="Nível 4")+32*(ORÇAMENTO.Nivel="Serviço"),2),0,1,2,3,4,"S")</f>
        <v>S</v>
      </c>
      <c r="B246" s="0" t="n">
        <f aca="true">IF(OR(C246="s",C246=0),OFFSET(B246,-1,0),C246)</f>
        <v>2</v>
      </c>
      <c r="C246" s="0" t="str">
        <f aca="true">IF(OFFSET(C246,-1,0)="L",1,IF(OFFSET(C246,-1,0)=1,2,IF(OR(A246="s",A246=0),"S",IF(AND(OFFSET(C246,-1,0)=2,A246=4),3,IF(AND(OR(OFFSET(C246,-1,0)="s",OFFSET(C246,-1,0)=0),A246&lt;&gt;"s",A246&gt;OFFSET(B246,-1,0)),OFFSET(B246,-1,0),A246)))))</f>
        <v>S</v>
      </c>
      <c r="D246" s="0" t="n">
        <f aca="false">IF(OR(C246="S",C246=0),0,IF(ISERROR(K246),J246,SMALL(J246:K246,1)))</f>
        <v>0</v>
      </c>
      <c r="E246" s="0" t="n">
        <f aca="true">IF($C246=1,OFFSET(E246,-1,0)+MAX(1,COUNTIF([1]QCI!$A$13:$A$24,OFFSET([1]ORÇAMENTO!E246,-1,0))),OFFSET(E246,-1,0))</f>
        <v>2</v>
      </c>
      <c r="F246" s="0" t="n">
        <f aca="true">IF($C246=1,0,IF($C246=2,OFFSET(F246,-1,0)+1,OFFSET(F246,-1,0)))</f>
        <v>4</v>
      </c>
      <c r="G246" s="0" t="n">
        <f aca="true">IF(AND($C246&lt;=2,$C246&lt;&gt;0),0,IF($C246=3,OFFSET(G246,-1,0)+1,OFFSET(G246,-1,0)))</f>
        <v>0</v>
      </c>
      <c r="H246" s="0" t="n">
        <f aca="true">IF(AND($C246&lt;=3,$C246&lt;&gt;0),0,IF($C246=4,OFFSET(H246,-1,0)+1,OFFSET(H246,-1,0)))</f>
        <v>0</v>
      </c>
      <c r="I246" s="0" t="e">
        <f aca="true">IF(AND($C246&lt;=4,$C246&lt;&gt;0),0,IF(AND($C246="S",$X246&gt;0),OFFSET(I246,-1,0)+1,OFFSET(I246,-1,0)))</f>
        <v>#VALUE!</v>
      </c>
      <c r="J246" s="0" t="n">
        <f aca="true">IF(OR($C246="S",$C246=0),0,MATCH(0,OFFSET($D246,1,$C246,ROW($C$251)-ROW($C246)),0))</f>
        <v>0</v>
      </c>
      <c r="K246" s="0" t="n">
        <f aca="true">IF(OR($C246="S",$C246=0),0,MATCH(OFFSET($D246,0,$C246)+IF($C246&lt;&gt;1,1,COUNTIF([1]QCI!$A$13:$A$24,[1]ORÇAMENTO!E246)),OFFSET($D246,1,$C246,ROW($C$251)-ROW($C246)),0))</f>
        <v>0</v>
      </c>
      <c r="L246" s="38"/>
      <c r="M246" s="39" t="s">
        <v>7</v>
      </c>
      <c r="N246" s="40" t="str">
        <f aca="false">CHOOSE(1+LOG(1+2*(C246=1)+4*(C246=2)+8*(C246=3)+16*(C246=4)+32*(C246="S"),2),"","Meta","Nível 2","Nível 3","Nível 4","Serviço")</f>
        <v>Serviço</v>
      </c>
      <c r="O246" s="41" t="str">
        <f aca="false">IF(OR($C246=0,$L246=""),"-",CONCATENATE(E246&amp;".",IF(AND($A$5&gt;=2,$C246&gt;=2),F246&amp;".",""),IF(AND($A$5&gt;=3,$C246&gt;=3),G246&amp;".",""),IF(AND($A$5&gt;=4,$C246&gt;=4),H246&amp;".",""),IF($C246="S",I246&amp;".","")))</f>
        <v>-</v>
      </c>
      <c r="P246" s="42" t="s">
        <v>49</v>
      </c>
      <c r="Q246" s="43"/>
      <c r="R246" s="44" t="e">
        <f aca="false">IF($C246="S",REFERENCIA.Descricao,"(digite a descrição aqui)")</f>
        <v>#VALUE!</v>
      </c>
      <c r="S246" s="45" t="e">
        <f aca="false">REFERENCIA.Unidade</f>
        <v>#VALUE!</v>
      </c>
      <c r="T246" s="46" t="n">
        <f aca="true">OFFSET([1]CÁLCULO!H$15,ROW($T246)-ROW(T$15),0)</f>
        <v>0</v>
      </c>
      <c r="U246" s="47"/>
      <c r="V246" s="48" t="s">
        <v>10</v>
      </c>
      <c r="W246" s="46" t="e">
        <f aca="false">IF($C246="S",ROUND(IF(TIPOORCAMENTO="Proposto",ORÇAMENTO.CustoUnitario*(1+#REF!),ORÇAMENTO.PrecoUnitarioLicitado),15-13*#REF!),0)</f>
        <v>#VALUE!</v>
      </c>
      <c r="X246" s="49" t="e">
        <f aca="false">IF($C246="S",VTOTAL1,IF($C246=0,0,ROUND(SomaAgrup,15-13*#REF!)))</f>
        <v>#VALUE!</v>
      </c>
      <c r="Y246" s="0" t="e">
        <f aca="false">IF(AND($C246="S",$X246&gt;0),IF(ISBLANK(#REF!),"RA",LEFT(#REF!,2)),"")</f>
        <v>#VALUE!</v>
      </c>
      <c r="Z246" s="50" t="e">
        <f aca="true">IF($C246="S",IF($Y246="CP",$X246,IF($Y246="RA",(($X246)*[1]QCI!$AA$3),0)),SomaAgrup)</f>
        <v>#VALUE!</v>
      </c>
      <c r="AA246" s="51" t="e">
        <f aca="true">IF($C246="S",IF($Y246="OU",ROUND($X246,2),0),SomaAgrup)</f>
        <v>#VALUE!</v>
      </c>
    </row>
    <row r="247" customFormat="false" ht="15" hidden="true" customHeight="false" outlineLevel="0" collapsed="false">
      <c r="A247" s="0" t="str">
        <f aca="false">CHOOSE(1+LOG(1+2*(ORÇAMENTO.Nivel="Meta")+4*(ORÇAMENTO.Nivel="Nível 2")+8*(ORÇAMENTO.Nivel="Nível 3")+16*(ORÇAMENTO.Nivel="Nível 4")+32*(ORÇAMENTO.Nivel="Serviço"),2),0,1,2,3,4,"S")</f>
        <v>S</v>
      </c>
      <c r="B247" s="0" t="n">
        <f aca="true">IF(OR(C247="s",C247=0),OFFSET(B247,-1,0),C247)</f>
        <v>2</v>
      </c>
      <c r="C247" s="0" t="str">
        <f aca="true">IF(OFFSET(C247,-1,0)="L",1,IF(OFFSET(C247,-1,0)=1,2,IF(OR(A247="s",A247=0),"S",IF(AND(OFFSET(C247,-1,0)=2,A247=4),3,IF(AND(OR(OFFSET(C247,-1,0)="s",OFFSET(C247,-1,0)=0),A247&lt;&gt;"s",A247&gt;OFFSET(B247,-1,0)),OFFSET(B247,-1,0),A247)))))</f>
        <v>S</v>
      </c>
      <c r="D247" s="0" t="n">
        <f aca="false">IF(OR(C247="S",C247=0),0,IF(ISERROR(K247),J247,SMALL(J247:K247,1)))</f>
        <v>0</v>
      </c>
      <c r="E247" s="0" t="n">
        <f aca="true">IF($C247=1,OFFSET(E247,-1,0)+MAX(1,COUNTIF([1]QCI!$A$13:$A$24,OFFSET([1]ORÇAMENTO!E247,-1,0))),OFFSET(E247,-1,0))</f>
        <v>2</v>
      </c>
      <c r="F247" s="0" t="n">
        <f aca="true">IF($C247=1,0,IF($C247=2,OFFSET(F247,-1,0)+1,OFFSET(F247,-1,0)))</f>
        <v>4</v>
      </c>
      <c r="G247" s="0" t="n">
        <f aca="true">IF(AND($C247&lt;=2,$C247&lt;&gt;0),0,IF($C247=3,OFFSET(G247,-1,0)+1,OFFSET(G247,-1,0)))</f>
        <v>0</v>
      </c>
      <c r="H247" s="0" t="n">
        <f aca="true">IF(AND($C247&lt;=3,$C247&lt;&gt;0),0,IF($C247=4,OFFSET(H247,-1,0)+1,OFFSET(H247,-1,0)))</f>
        <v>0</v>
      </c>
      <c r="I247" s="0" t="e">
        <f aca="true">IF(AND($C247&lt;=4,$C247&lt;&gt;0),0,IF(AND($C247="S",$X247&gt;0),OFFSET(I247,-1,0)+1,OFFSET(I247,-1,0)))</f>
        <v>#VALUE!</v>
      </c>
      <c r="J247" s="0" t="n">
        <f aca="true">IF(OR($C247="S",$C247=0),0,MATCH(0,OFFSET($D247,1,$C247,ROW($C$251)-ROW($C247)),0))</f>
        <v>0</v>
      </c>
      <c r="K247" s="0" t="n">
        <f aca="true">IF(OR($C247="S",$C247=0),0,MATCH(OFFSET($D247,0,$C247)+IF($C247&lt;&gt;1,1,COUNTIF([1]QCI!$A$13:$A$24,[1]ORÇAMENTO!E247)),OFFSET($D247,1,$C247,ROW($C$251)-ROW($C247)),0))</f>
        <v>0</v>
      </c>
      <c r="L247" s="38"/>
      <c r="M247" s="39" t="s">
        <v>7</v>
      </c>
      <c r="N247" s="40" t="str">
        <f aca="false">CHOOSE(1+LOG(1+2*(C247=1)+4*(C247=2)+8*(C247=3)+16*(C247=4)+32*(C247="S"),2),"","Meta","Nível 2","Nível 3","Nível 4","Serviço")</f>
        <v>Serviço</v>
      </c>
      <c r="O247" s="41" t="str">
        <f aca="false">IF(OR($C247=0,$L247=""),"-",CONCATENATE(E247&amp;".",IF(AND($A$5&gt;=2,$C247&gt;=2),F247&amp;".",""),IF(AND($A$5&gt;=3,$C247&gt;=3),G247&amp;".",""),IF(AND($A$5&gt;=4,$C247&gt;=4),H247&amp;".",""),IF($C247="S",I247&amp;".","")))</f>
        <v>-</v>
      </c>
      <c r="P247" s="42" t="s">
        <v>49</v>
      </c>
      <c r="Q247" s="43"/>
      <c r="R247" s="44" t="e">
        <f aca="false">IF($C247="S",REFERENCIA.Descricao,"(digite a descrição aqui)")</f>
        <v>#VALUE!</v>
      </c>
      <c r="S247" s="45" t="e">
        <f aca="false">REFERENCIA.Unidade</f>
        <v>#VALUE!</v>
      </c>
      <c r="T247" s="46" t="n">
        <f aca="true">OFFSET([1]CÁLCULO!H$15,ROW($T247)-ROW(T$15),0)</f>
        <v>0</v>
      </c>
      <c r="U247" s="47"/>
      <c r="V247" s="48" t="s">
        <v>10</v>
      </c>
      <c r="W247" s="46" t="e">
        <f aca="false">IF($C247="S",ROUND(IF(TIPOORCAMENTO="Proposto",ORÇAMENTO.CustoUnitario*(1+#REF!),ORÇAMENTO.PrecoUnitarioLicitado),15-13*#REF!),0)</f>
        <v>#VALUE!</v>
      </c>
      <c r="X247" s="49" t="e">
        <f aca="false">IF($C247="S",VTOTAL1,IF($C247=0,0,ROUND(SomaAgrup,15-13*#REF!)))</f>
        <v>#VALUE!</v>
      </c>
      <c r="Y247" s="0" t="e">
        <f aca="false">IF(AND($C247="S",$X247&gt;0),IF(ISBLANK(#REF!),"RA",LEFT(#REF!,2)),"")</f>
        <v>#VALUE!</v>
      </c>
      <c r="Z247" s="50" t="e">
        <f aca="true">IF($C247="S",IF($Y247="CP",$X247,IF($Y247="RA",(($X247)*[1]QCI!$AA$3),0)),SomaAgrup)</f>
        <v>#VALUE!</v>
      </c>
      <c r="AA247" s="51" t="e">
        <f aca="true">IF($C247="S",IF($Y247="OU",ROUND($X247,2),0),SomaAgrup)</f>
        <v>#VALUE!</v>
      </c>
    </row>
    <row r="248" customFormat="false" ht="15" hidden="true" customHeight="false" outlineLevel="0" collapsed="false">
      <c r="A248" s="0" t="str">
        <f aca="false">CHOOSE(1+LOG(1+2*(ORÇAMENTO.Nivel="Meta")+4*(ORÇAMENTO.Nivel="Nível 2")+8*(ORÇAMENTO.Nivel="Nível 3")+16*(ORÇAMENTO.Nivel="Nível 4")+32*(ORÇAMENTO.Nivel="Serviço"),2),0,1,2,3,4,"S")</f>
        <v>S</v>
      </c>
      <c r="B248" s="0" t="n">
        <f aca="true">IF(OR(C248="s",C248=0),OFFSET(B248,-1,0),C248)</f>
        <v>2</v>
      </c>
      <c r="C248" s="0" t="str">
        <f aca="true">IF(OFFSET(C248,-1,0)="L",1,IF(OFFSET(C248,-1,0)=1,2,IF(OR(A248="s",A248=0),"S",IF(AND(OFFSET(C248,-1,0)=2,A248=4),3,IF(AND(OR(OFFSET(C248,-1,0)="s",OFFSET(C248,-1,0)=0),A248&lt;&gt;"s",A248&gt;OFFSET(B248,-1,0)),OFFSET(B248,-1,0),A248)))))</f>
        <v>S</v>
      </c>
      <c r="D248" s="0" t="n">
        <f aca="false">IF(OR(C248="S",C248=0),0,IF(ISERROR(K248),J248,SMALL(J248:K248,1)))</f>
        <v>0</v>
      </c>
      <c r="E248" s="0" t="n">
        <f aca="true">IF($C248=1,OFFSET(E248,-1,0)+MAX(1,COUNTIF([1]QCI!$A$13:$A$24,OFFSET([1]ORÇAMENTO!E248,-1,0))),OFFSET(E248,-1,0))</f>
        <v>2</v>
      </c>
      <c r="F248" s="0" t="n">
        <f aca="true">IF($C248=1,0,IF($C248=2,OFFSET(F248,-1,0)+1,OFFSET(F248,-1,0)))</f>
        <v>4</v>
      </c>
      <c r="G248" s="0" t="n">
        <f aca="true">IF(AND($C248&lt;=2,$C248&lt;&gt;0),0,IF($C248=3,OFFSET(G248,-1,0)+1,OFFSET(G248,-1,0)))</f>
        <v>0</v>
      </c>
      <c r="H248" s="0" t="n">
        <f aca="true">IF(AND($C248&lt;=3,$C248&lt;&gt;0),0,IF($C248=4,OFFSET(H248,-1,0)+1,OFFSET(H248,-1,0)))</f>
        <v>0</v>
      </c>
      <c r="I248" s="0" t="e">
        <f aca="true">IF(AND($C248&lt;=4,$C248&lt;&gt;0),0,IF(AND($C248="S",$X248&gt;0),OFFSET(I248,-1,0)+1,OFFSET(I248,-1,0)))</f>
        <v>#VALUE!</v>
      </c>
      <c r="J248" s="0" t="n">
        <f aca="true">IF(OR($C248="S",$C248=0),0,MATCH(0,OFFSET($D248,1,$C248,ROW($C$251)-ROW($C248)),0))</f>
        <v>0</v>
      </c>
      <c r="K248" s="0" t="n">
        <f aca="true">IF(OR($C248="S",$C248=0),0,MATCH(OFFSET($D248,0,$C248)+IF($C248&lt;&gt;1,1,COUNTIF([1]QCI!$A$13:$A$24,[1]ORÇAMENTO!E248)),OFFSET($D248,1,$C248,ROW($C$251)-ROW($C248)),0))</f>
        <v>0</v>
      </c>
      <c r="L248" s="38"/>
      <c r="M248" s="39" t="s">
        <v>7</v>
      </c>
      <c r="N248" s="40" t="str">
        <f aca="false">CHOOSE(1+LOG(1+2*(C248=1)+4*(C248=2)+8*(C248=3)+16*(C248=4)+32*(C248="S"),2),"","Meta","Nível 2","Nível 3","Nível 4","Serviço")</f>
        <v>Serviço</v>
      </c>
      <c r="O248" s="41" t="str">
        <f aca="false">IF(OR($C248=0,$L248=""),"-",CONCATENATE(E248&amp;".",IF(AND($A$5&gt;=2,$C248&gt;=2),F248&amp;".",""),IF(AND($A$5&gt;=3,$C248&gt;=3),G248&amp;".",""),IF(AND($A$5&gt;=4,$C248&gt;=4),H248&amp;".",""),IF($C248="S",I248&amp;".","")))</f>
        <v>-</v>
      </c>
      <c r="P248" s="42" t="s">
        <v>49</v>
      </c>
      <c r="Q248" s="43"/>
      <c r="R248" s="44" t="e">
        <f aca="false">IF($C248="S",REFERENCIA.Descricao,"(digite a descrição aqui)")</f>
        <v>#VALUE!</v>
      </c>
      <c r="S248" s="45" t="e">
        <f aca="false">REFERENCIA.Unidade</f>
        <v>#VALUE!</v>
      </c>
      <c r="T248" s="46" t="n">
        <f aca="true">OFFSET([1]CÁLCULO!H$15,ROW($T248)-ROW(T$15),0)</f>
        <v>0</v>
      </c>
      <c r="U248" s="47"/>
      <c r="V248" s="48" t="s">
        <v>10</v>
      </c>
      <c r="W248" s="46" t="e">
        <f aca="false">IF($C248="S",ROUND(IF(TIPOORCAMENTO="Proposto",ORÇAMENTO.CustoUnitario*(1+#REF!),ORÇAMENTO.PrecoUnitarioLicitado),15-13*#REF!),0)</f>
        <v>#VALUE!</v>
      </c>
      <c r="X248" s="49" t="e">
        <f aca="false">IF($C248="S",VTOTAL1,IF($C248=0,0,ROUND(SomaAgrup,15-13*#REF!)))</f>
        <v>#VALUE!</v>
      </c>
      <c r="Y248" s="0" t="e">
        <f aca="false">IF(AND($C248="S",$X248&gt;0),IF(ISBLANK(#REF!),"RA",LEFT(#REF!,2)),"")</f>
        <v>#VALUE!</v>
      </c>
      <c r="Z248" s="50" t="e">
        <f aca="true">IF($C248="S",IF($Y248="CP",$X248,IF($Y248="RA",(($X248)*[1]QCI!$AA$3),0)),SomaAgrup)</f>
        <v>#VALUE!</v>
      </c>
      <c r="AA248" s="51" t="e">
        <f aca="true">IF($C248="S",IF($Y248="OU",ROUND($X248,2),0),SomaAgrup)</f>
        <v>#VALUE!</v>
      </c>
    </row>
    <row r="249" customFormat="false" ht="15" hidden="true" customHeight="false" outlineLevel="0" collapsed="false">
      <c r="A249" s="0" t="str">
        <f aca="false">CHOOSE(1+LOG(1+2*(ORÇAMENTO.Nivel="Meta")+4*(ORÇAMENTO.Nivel="Nível 2")+8*(ORÇAMENTO.Nivel="Nível 3")+16*(ORÇAMENTO.Nivel="Nível 4")+32*(ORÇAMENTO.Nivel="Serviço"),2),0,1,2,3,4,"S")</f>
        <v>S</v>
      </c>
      <c r="B249" s="0" t="n">
        <f aca="true">IF(OR(C249="s",C249=0),OFFSET(B249,-1,0),C249)</f>
        <v>2</v>
      </c>
      <c r="C249" s="0" t="str">
        <f aca="true">IF(OFFSET(C249,-1,0)="L",1,IF(OFFSET(C249,-1,0)=1,2,IF(OR(A249="s",A249=0),"S",IF(AND(OFFSET(C249,-1,0)=2,A249=4),3,IF(AND(OR(OFFSET(C249,-1,0)="s",OFFSET(C249,-1,0)=0),A249&lt;&gt;"s",A249&gt;OFFSET(B249,-1,0)),OFFSET(B249,-1,0),A249)))))</f>
        <v>S</v>
      </c>
      <c r="D249" s="0" t="n">
        <f aca="false">IF(OR(C249="S",C249=0),0,IF(ISERROR(K249),J249,SMALL(J249:K249,1)))</f>
        <v>0</v>
      </c>
      <c r="E249" s="0" t="n">
        <f aca="true">IF($C249=1,OFFSET(E249,-1,0)+MAX(1,COUNTIF([1]QCI!$A$13:$A$24,OFFSET([1]ORÇAMENTO!E249,-1,0))),OFFSET(E249,-1,0))</f>
        <v>2</v>
      </c>
      <c r="F249" s="0" t="n">
        <f aca="true">IF($C249=1,0,IF($C249=2,OFFSET(F249,-1,0)+1,OFFSET(F249,-1,0)))</f>
        <v>4</v>
      </c>
      <c r="G249" s="0" t="n">
        <f aca="true">IF(AND($C249&lt;=2,$C249&lt;&gt;0),0,IF($C249=3,OFFSET(G249,-1,0)+1,OFFSET(G249,-1,0)))</f>
        <v>0</v>
      </c>
      <c r="H249" s="0" t="n">
        <f aca="true">IF(AND($C249&lt;=3,$C249&lt;&gt;0),0,IF($C249=4,OFFSET(H249,-1,0)+1,OFFSET(H249,-1,0)))</f>
        <v>0</v>
      </c>
      <c r="I249" s="0" t="e">
        <f aca="true">IF(AND($C249&lt;=4,$C249&lt;&gt;0),0,IF(AND($C249="S",$X249&gt;0),OFFSET(I249,-1,0)+1,OFFSET(I249,-1,0)))</f>
        <v>#VALUE!</v>
      </c>
      <c r="J249" s="0" t="n">
        <f aca="true">IF(OR($C249="S",$C249=0),0,MATCH(0,OFFSET($D249,1,$C249,ROW($C$251)-ROW($C249)),0))</f>
        <v>0</v>
      </c>
      <c r="K249" s="0" t="n">
        <f aca="true">IF(OR($C249="S",$C249=0),0,MATCH(OFFSET($D249,0,$C249)+IF($C249&lt;&gt;1,1,COUNTIF([1]QCI!$A$13:$A$24,[1]ORÇAMENTO!E249)),OFFSET($D249,1,$C249,ROW($C$251)-ROW($C249)),0))</f>
        <v>0</v>
      </c>
      <c r="L249" s="38"/>
      <c r="M249" s="39" t="s">
        <v>7</v>
      </c>
      <c r="N249" s="40" t="str">
        <f aca="false">CHOOSE(1+LOG(1+2*(C249=1)+4*(C249=2)+8*(C249=3)+16*(C249=4)+32*(C249="S"),2),"","Meta","Nível 2","Nível 3","Nível 4","Serviço")</f>
        <v>Serviço</v>
      </c>
      <c r="O249" s="41" t="str">
        <f aca="false">IF(OR($C249=0,$L249=""),"-",CONCATENATE(E249&amp;".",IF(AND($A$5&gt;=2,$C249&gt;=2),F249&amp;".",""),IF(AND($A$5&gt;=3,$C249&gt;=3),G249&amp;".",""),IF(AND($A$5&gt;=4,$C249&gt;=4),H249&amp;".",""),IF($C249="S",I249&amp;".","")))</f>
        <v>-</v>
      </c>
      <c r="P249" s="42" t="s">
        <v>49</v>
      </c>
      <c r="Q249" s="43"/>
      <c r="R249" s="44" t="e">
        <f aca="false">IF($C249="S",REFERENCIA.Descricao,"(digite a descrição aqui)")</f>
        <v>#VALUE!</v>
      </c>
      <c r="S249" s="45" t="e">
        <f aca="false">REFERENCIA.Unidade</f>
        <v>#VALUE!</v>
      </c>
      <c r="T249" s="46" t="n">
        <f aca="true">OFFSET([1]CÁLCULO!H$15,ROW($T249)-ROW(T$15),0)</f>
        <v>0</v>
      </c>
      <c r="U249" s="47"/>
      <c r="V249" s="48" t="s">
        <v>10</v>
      </c>
      <c r="W249" s="46" t="e">
        <f aca="false">IF($C249="S",ROUND(IF(TIPOORCAMENTO="Proposto",ORÇAMENTO.CustoUnitario*(1+#REF!),ORÇAMENTO.PrecoUnitarioLicitado),15-13*#REF!),0)</f>
        <v>#VALUE!</v>
      </c>
      <c r="X249" s="49" t="e">
        <f aca="false">IF($C249="S",VTOTAL1,IF($C249=0,0,ROUND(SomaAgrup,15-13*#REF!)))</f>
        <v>#VALUE!</v>
      </c>
      <c r="Y249" s="0" t="e">
        <f aca="false">IF(AND($C249="S",$X249&gt;0),IF(ISBLANK(#REF!),"RA",LEFT(#REF!,2)),"")</f>
        <v>#VALUE!</v>
      </c>
      <c r="Z249" s="50" t="e">
        <f aca="true">IF($C249="S",IF($Y249="CP",$X249,IF($Y249="RA",(($X249)*[1]QCI!$AA$3),0)),SomaAgrup)</f>
        <v>#VALUE!</v>
      </c>
      <c r="AA249" s="51" t="e">
        <f aca="true">IF($C249="S",IF($Y249="OU",ROUND($X249,2),0),SomaAgrup)</f>
        <v>#VALUE!</v>
      </c>
    </row>
    <row r="250" customFormat="false" ht="15" hidden="true" customHeight="false" outlineLevel="0" collapsed="false">
      <c r="A250" s="0" t="str">
        <f aca="false">CHOOSE(1+LOG(1+2*(ORÇAMENTO.Nivel="Meta")+4*(ORÇAMENTO.Nivel="Nível 2")+8*(ORÇAMENTO.Nivel="Nível 3")+16*(ORÇAMENTO.Nivel="Nível 4")+32*(ORÇAMENTO.Nivel="Serviço"),2),0,1,2,3,4,"S")</f>
        <v>S</v>
      </c>
      <c r="B250" s="0" t="n">
        <f aca="true">IF(OR(C250="s",C250=0),OFFSET(B250,-1,0),C250)</f>
        <v>2</v>
      </c>
      <c r="C250" s="0" t="str">
        <f aca="true">IF(OFFSET(C250,-1,0)="L",1,IF(OFFSET(C250,-1,0)=1,2,IF(OR(A250="s",A250=0),"S",IF(AND(OFFSET(C250,-1,0)=2,A250=4),3,IF(AND(OR(OFFSET(C250,-1,0)="s",OFFSET(C250,-1,0)=0),A250&lt;&gt;"s",A250&gt;OFFSET(B250,-1,0)),OFFSET(B250,-1,0),A250)))))</f>
        <v>S</v>
      </c>
      <c r="D250" s="0" t="n">
        <f aca="false">IF(OR(C250="S",C250=0),0,IF(ISERROR(K250),J250,SMALL(J250:K250,1)))</f>
        <v>0</v>
      </c>
      <c r="E250" s="0" t="n">
        <f aca="true">IF($C250=1,OFFSET(E250,-1,0)+MAX(1,COUNTIF([1]QCI!$A$13:$A$24,OFFSET([1]ORÇAMENTO!E250,-1,0))),OFFSET(E250,-1,0))</f>
        <v>2</v>
      </c>
      <c r="F250" s="0" t="n">
        <f aca="true">IF($C250=1,0,IF($C250=2,OFFSET(F250,-1,0)+1,OFFSET(F250,-1,0)))</f>
        <v>4</v>
      </c>
      <c r="G250" s="0" t="n">
        <f aca="true">IF(AND($C250&lt;=2,$C250&lt;&gt;0),0,IF($C250=3,OFFSET(G250,-1,0)+1,OFFSET(G250,-1,0)))</f>
        <v>0</v>
      </c>
      <c r="H250" s="0" t="n">
        <f aca="true">IF(AND($C250&lt;=3,$C250&lt;&gt;0),0,IF($C250=4,OFFSET(H250,-1,0)+1,OFFSET(H250,-1,0)))</f>
        <v>0</v>
      </c>
      <c r="I250" s="0" t="e">
        <f aca="true">IF(AND($C250&lt;=4,$C250&lt;&gt;0),0,IF(AND($C250="S",$X250&gt;0),OFFSET(I250,-1,0)+1,OFFSET(I250,-1,0)))</f>
        <v>#VALUE!</v>
      </c>
      <c r="J250" s="0" t="n">
        <f aca="true">IF(OR($C250="S",$C250=0),0,MATCH(0,OFFSET($D250,1,$C250,ROW($C$251)-ROW($C250)),0))</f>
        <v>0</v>
      </c>
      <c r="K250" s="0" t="n">
        <f aca="true">IF(OR($C250="S",$C250=0),0,MATCH(OFFSET($D250,0,$C250)+IF($C250&lt;&gt;1,1,COUNTIF([1]QCI!$A$13:$A$24,[1]ORÇAMENTO!E250)),OFFSET($D250,1,$C250,ROW($C$251)-ROW($C250)),0))</f>
        <v>0</v>
      </c>
      <c r="L250" s="38"/>
      <c r="M250" s="39" t="s">
        <v>7</v>
      </c>
      <c r="N250" s="40" t="str">
        <f aca="false">CHOOSE(1+LOG(1+2*(C250=1)+4*(C250=2)+8*(C250=3)+16*(C250=4)+32*(C250="S"),2),"","Meta","Nível 2","Nível 3","Nível 4","Serviço")</f>
        <v>Serviço</v>
      </c>
      <c r="O250" s="41" t="str">
        <f aca="false">IF(OR($C250=0,$L250=""),"-",CONCATENATE(E250&amp;".",IF(AND($A$5&gt;=2,$C250&gt;=2),F250&amp;".",""),IF(AND($A$5&gt;=3,$C250&gt;=3),G250&amp;".",""),IF(AND($A$5&gt;=4,$C250&gt;=4),H250&amp;".",""),IF($C250="S",I250&amp;".","")))</f>
        <v>-</v>
      </c>
      <c r="P250" s="42" t="s">
        <v>49</v>
      </c>
      <c r="Q250" s="43"/>
      <c r="R250" s="44" t="e">
        <f aca="false">IF($C250="S",REFERENCIA.Descricao,"(digite a descrição aqui)")</f>
        <v>#VALUE!</v>
      </c>
      <c r="S250" s="45" t="e">
        <f aca="false">REFERENCIA.Unidade</f>
        <v>#VALUE!</v>
      </c>
      <c r="T250" s="46" t="n">
        <f aca="true">OFFSET([1]CÁLCULO!H$15,ROW($T250)-ROW(T$15),0)</f>
        <v>0</v>
      </c>
      <c r="U250" s="47"/>
      <c r="V250" s="48" t="s">
        <v>10</v>
      </c>
      <c r="W250" s="46" t="e">
        <f aca="false">IF($C250="S",ROUND(IF(TIPOORCAMENTO="Proposto",ORÇAMENTO.CustoUnitario*(1+#REF!),ORÇAMENTO.PrecoUnitarioLicitado),15-13*#REF!),0)</f>
        <v>#VALUE!</v>
      </c>
      <c r="X250" s="49" t="e">
        <f aca="false">IF($C250="S",VTOTAL1,IF($C250=0,0,ROUND(SomaAgrup,15-13*#REF!)))</f>
        <v>#VALUE!</v>
      </c>
      <c r="Y250" s="0" t="e">
        <f aca="false">IF(AND($C250="S",$X250&gt;0),IF(ISBLANK(#REF!),"RA",LEFT(#REF!,2)),"")</f>
        <v>#VALUE!</v>
      </c>
      <c r="Z250" s="50" t="e">
        <f aca="true">IF($C250="S",IF($Y250="CP",$X250,IF($Y250="RA",(($X250)*[1]QCI!$AA$3),0)),SomaAgrup)</f>
        <v>#VALUE!</v>
      </c>
      <c r="AA250" s="51" t="e">
        <f aca="true">IF($C250="S",IF($Y250="OU",ROUND($X250,2),0),SomaAgrup)</f>
        <v>#VALUE!</v>
      </c>
    </row>
    <row r="251" customFormat="false" ht="5.1" hidden="false" customHeight="true" outlineLevel="0" collapsed="false">
      <c r="A251" s="0" t="n">
        <v>-1</v>
      </c>
      <c r="C251" s="0" t="n">
        <v>-1</v>
      </c>
      <c r="E251" s="0" t="n">
        <v>0</v>
      </c>
      <c r="F251" s="0" t="n">
        <v>0</v>
      </c>
      <c r="G251" s="0" t="n">
        <v>0</v>
      </c>
      <c r="H251" s="0" t="n">
        <v>0</v>
      </c>
      <c r="I251" s="0" t="n">
        <v>0</v>
      </c>
      <c r="L251" s="38"/>
      <c r="M251" s="64"/>
      <c r="N251" s="65"/>
      <c r="O251" s="64"/>
      <c r="P251" s="66"/>
      <c r="Q251" s="66"/>
      <c r="R251" s="66"/>
      <c r="S251" s="66"/>
      <c r="T251" s="66"/>
      <c r="U251" s="66"/>
      <c r="V251" s="66"/>
      <c r="W251" s="66"/>
      <c r="X251" s="65"/>
    </row>
    <row r="252" customFormat="false" ht="15" hidden="true" customHeight="false" outlineLevel="0" collapsed="false"/>
    <row r="253" customFormat="false" ht="15" hidden="true" customHeight="false" outlineLevel="0" collapsed="false"/>
    <row r="254" customFormat="false" ht="15" hidden="false" customHeight="false" outlineLevel="0" collapsed="false">
      <c r="O254" s="67" t="s">
        <v>140</v>
      </c>
      <c r="Q254" s="68" t="s">
        <v>141</v>
      </c>
      <c r="R254" s="68"/>
      <c r="S254" s="68"/>
      <c r="T254" s="68"/>
      <c r="U254" s="68"/>
      <c r="V254" s="68"/>
      <c r="W254" s="68"/>
      <c r="X254" s="68"/>
    </row>
    <row r="255" customFormat="false" ht="15" hidden="true" customHeight="false" outlineLevel="0" collapsed="false"/>
    <row r="256" customFormat="false" ht="15" hidden="true" customHeight="false" outlineLevel="0" collapsed="false">
      <c r="O256" s="69" t="s">
        <v>142</v>
      </c>
      <c r="X256" s="70"/>
    </row>
    <row r="257" customFormat="false" ht="12.75" hidden="true" customHeight="true" outlineLevel="0" collapsed="false"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 customFormat="false" ht="15" hidden="true" customHeight="false" outlineLevel="0" collapsed="false"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 customFormat="false" ht="15" hidden="true" customHeight="false" outlineLevel="0" collapsed="false">
      <c r="O259" s="71"/>
      <c r="P259" s="71"/>
      <c r="Q259" s="71"/>
      <c r="R259" s="71"/>
      <c r="S259" s="71"/>
      <c r="T259" s="71"/>
      <c r="U259" s="71"/>
      <c r="V259" s="71"/>
      <c r="W259" s="71"/>
      <c r="X259" s="71"/>
    </row>
    <row r="260" customFormat="false" ht="15" hidden="false" customHeight="false" outlineLevel="0" collapsed="false"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3"/>
      <c r="Z260" s="73"/>
      <c r="AA260" s="73"/>
    </row>
    <row r="262" customFormat="false" ht="15" hidden="false" customHeight="false" outlineLevel="0" collapsed="false">
      <c r="R262" s="0" t="s">
        <v>143</v>
      </c>
    </row>
    <row r="263" customFormat="false" ht="13.8" hidden="false" customHeight="false" outlineLevel="0" collapsed="false">
      <c r="R263" s="74" t="s">
        <v>144</v>
      </c>
    </row>
    <row r="267" customFormat="false" ht="15" hidden="false" customHeight="false" outlineLevel="0" collapsed="false">
      <c r="R267" s="0" t="s">
        <v>143</v>
      </c>
    </row>
    <row r="268" customFormat="false" ht="13.8" hidden="false" customHeight="false" outlineLevel="0" collapsed="false">
      <c r="R268" s="74" t="s">
        <v>145</v>
      </c>
    </row>
  </sheetData>
  <mergeCells count="16">
    <mergeCell ref="O4:P4"/>
    <mergeCell ref="S4:X4"/>
    <mergeCell ref="O5:P5"/>
    <mergeCell ref="S5:X5"/>
    <mergeCell ref="O7:P7"/>
    <mergeCell ref="S7:U7"/>
    <mergeCell ref="F8:K8"/>
    <mergeCell ref="L8:L12"/>
    <mergeCell ref="O8:P8"/>
    <mergeCell ref="S8:U8"/>
    <mergeCell ref="Y8:Y12"/>
    <mergeCell ref="F9:K9"/>
    <mergeCell ref="Z12:AA12"/>
    <mergeCell ref="O15:R15"/>
    <mergeCell ref="Q254:X254"/>
    <mergeCell ref="O257:X259"/>
  </mergeCells>
  <conditionalFormatting sqref="M14 M16:M27 M36:M45">
    <cfRule type="cellIs" priority="2" operator="notEqual" aboveAverage="0" equalAverage="0" bottom="0" percent="0" rank="0" text="" dxfId="0">
      <formula>$N14</formula>
    </cfRule>
  </conditionalFormatting>
  <conditionalFormatting sqref="N14:O14 R14 W14:X14 W16:X26 N16:N30 R16:R19 W36:X45 R21:R250 O16:O23 N36:N37 N38:O45">
    <cfRule type="expression" priority="3" aboveAverage="0" equalAverage="0" bottom="0" percent="0" rank="0" text="" dxfId="1">
      <formula>$C14=1</formula>
    </cfRule>
    <cfRule type="expression" priority="4" aboveAverage="0" equalAverage="0" bottom="0" percent="0" rank="0" text="" dxfId="2">
      <formula>OR($C14=0,$C14=2,$C14=3,$C14=4)</formula>
    </cfRule>
  </conditionalFormatting>
  <conditionalFormatting sqref="U14:V14 U16:V250">
    <cfRule type="expression" priority="5" aboveAverage="0" equalAverage="0" bottom="0" percent="0" rank="0" text="" dxfId="3">
      <formula>$C14=1</formula>
    </cfRule>
    <cfRule type="expression" priority="6" aboveAverage="0" equalAverage="0" bottom="0" percent="0" rank="0" text="" dxfId="4">
      <formula>OR($C14=0,$C14=2,$C14=3,$C14=4)</formula>
    </cfRule>
    <cfRule type="expression" priority="7" aboveAverage="0" equalAverage="0" bottom="0" percent="0" rank="0" text="" dxfId="5">
      <formula>AND(TIPOORCAMENTO="Licitado",$C14&lt;&gt;"L",$C14&lt;&gt;-1)</formula>
    </cfRule>
  </conditionalFormatting>
  <conditionalFormatting sqref="P14:Q14 S14:T14 S16:T17 S18:S250 P16:Q250 T33:T45">
    <cfRule type="expression" priority="8" aboveAverage="0" equalAverage="0" bottom="0" percent="0" rank="0" text="" dxfId="6">
      <formula>$C14=1</formula>
    </cfRule>
    <cfRule type="expression" priority="9" aboveAverage="0" equalAverage="0" bottom="0" percent="0" rank="0" text="" dxfId="7">
      <formula>OR($C14=0,$C14=2,$C14=3,$C14=4)</formula>
    </cfRule>
  </conditionalFormatting>
  <conditionalFormatting sqref="S7:V8">
    <cfRule type="expression" priority="10" aboveAverage="0" equalAverage="0" bottom="0" percent="0" rank="0" text="" dxfId="8">
      <formula>TIPOORCAMENTO="Proposto"</formula>
    </cfRule>
  </conditionalFormatting>
  <conditionalFormatting sqref="S9:V9">
    <cfRule type="expression" priority="11" aboveAverage="0" equalAverage="0" bottom="0" percent="0" rank="0" text="" dxfId="9">
      <formula>TIPOORCAMENTO="Proposto"</formula>
    </cfRule>
  </conditionalFormatting>
  <conditionalFormatting sqref="N20:N26 O23:O37">
    <cfRule type="expression" priority="12" aboveAverage="0" equalAverage="0" bottom="0" percent="0" rank="0" text="" dxfId="10">
      <formula>$C20=1</formula>
    </cfRule>
    <cfRule type="expression" priority="13" aboveAverage="0" equalAverage="0" bottom="0" percent="0" rank="0" text="" dxfId="11">
      <formula>OR($C20=0,$C20=2,$C20=3,$C20=4)</formula>
    </cfRule>
  </conditionalFormatting>
  <conditionalFormatting sqref="M27:M35">
    <cfRule type="cellIs" priority="14" operator="notEqual" aboveAverage="0" equalAverage="0" bottom="0" percent="0" rank="0" text="" dxfId="12">
      <formula>$N27</formula>
    </cfRule>
  </conditionalFormatting>
  <conditionalFormatting sqref="W27:X35 N27:N35">
    <cfRule type="expression" priority="15" aboveAverage="0" equalAverage="0" bottom="0" percent="0" rank="0" text="" dxfId="13">
      <formula>$C27=1</formula>
    </cfRule>
    <cfRule type="expression" priority="16" aboveAverage="0" equalAverage="0" bottom="0" percent="0" rank="0" text="" dxfId="14">
      <formula>OR($C27=0,$C27=2,$C27=3,$C27=4)</formula>
    </cfRule>
  </conditionalFormatting>
  <conditionalFormatting sqref="T18:T33">
    <cfRule type="expression" priority="17" aboveAverage="0" equalAverage="0" bottom="0" percent="0" rank="0" text="" dxfId="15">
      <formula>$C18=1</formula>
    </cfRule>
    <cfRule type="expression" priority="18" aboveAverage="0" equalAverage="0" bottom="0" percent="0" rank="0" text="" dxfId="16">
      <formula>OR($C18=0,$C18=2,$C18=3,$C18=4)</formula>
    </cfRule>
  </conditionalFormatting>
  <conditionalFormatting sqref="M46:M54">
    <cfRule type="cellIs" priority="19" operator="notEqual" aboveAverage="0" equalAverage="0" bottom="0" percent="0" rank="0" text="" dxfId="17">
      <formula>$N46</formula>
    </cfRule>
  </conditionalFormatting>
  <conditionalFormatting sqref="W46:X54 N46:O54">
    <cfRule type="expression" priority="20" aboveAverage="0" equalAverage="0" bottom="0" percent="0" rank="0" text="" dxfId="18">
      <formula>$C46=1</formula>
    </cfRule>
    <cfRule type="expression" priority="21" aboveAverage="0" equalAverage="0" bottom="0" percent="0" rank="0" text="" dxfId="19">
      <formula>OR($C46=0,$C46=2,$C46=3,$C46=4)</formula>
    </cfRule>
  </conditionalFormatting>
  <conditionalFormatting sqref="T46:T54">
    <cfRule type="expression" priority="22" aboveAverage="0" equalAverage="0" bottom="0" percent="0" rank="0" text="" dxfId="20">
      <formula>$C46=1</formula>
    </cfRule>
    <cfRule type="expression" priority="23" aboveAverage="0" equalAverage="0" bottom="0" percent="0" rank="0" text="" dxfId="21">
      <formula>OR($C46=0,$C46=2,$C46=3,$C46=4)</formula>
    </cfRule>
  </conditionalFormatting>
  <conditionalFormatting sqref="M55:M63">
    <cfRule type="cellIs" priority="24" operator="notEqual" aboveAverage="0" equalAverage="0" bottom="0" percent="0" rank="0" text="" dxfId="22">
      <formula>$N55</formula>
    </cfRule>
  </conditionalFormatting>
  <conditionalFormatting sqref="N55:O63 W55:X63">
    <cfRule type="expression" priority="25" aboveAverage="0" equalAverage="0" bottom="0" percent="0" rank="0" text="" dxfId="23">
      <formula>$C55=1</formula>
    </cfRule>
    <cfRule type="expression" priority="26" aboveAverage="0" equalAverage="0" bottom="0" percent="0" rank="0" text="" dxfId="24">
      <formula>OR($C55=0,$C55=2,$C55=3,$C55=4)</formula>
    </cfRule>
  </conditionalFormatting>
  <conditionalFormatting sqref="T55:T63">
    <cfRule type="expression" priority="27" aboveAverage="0" equalAverage="0" bottom="0" percent="0" rank="0" text="" dxfId="25">
      <formula>$C55=1</formula>
    </cfRule>
    <cfRule type="expression" priority="28" aboveAverage="0" equalAverage="0" bottom="0" percent="0" rank="0" text="" dxfId="26">
      <formula>OR($C55=0,$C55=2,$C55=3,$C55=4)</formula>
    </cfRule>
  </conditionalFormatting>
  <conditionalFormatting sqref="M64:M72">
    <cfRule type="cellIs" priority="29" operator="notEqual" aboveAverage="0" equalAverage="0" bottom="0" percent="0" rank="0" text="" dxfId="27">
      <formula>$N64</formula>
    </cfRule>
  </conditionalFormatting>
  <conditionalFormatting sqref="N64:O72 W64:X72">
    <cfRule type="expression" priority="30" aboveAverage="0" equalAverage="0" bottom="0" percent="0" rank="0" text="" dxfId="28">
      <formula>$C64=1</formula>
    </cfRule>
    <cfRule type="expression" priority="31" aboveAverage="0" equalAverage="0" bottom="0" percent="0" rank="0" text="" dxfId="29">
      <formula>OR($C64=0,$C64=2,$C64=3,$C64=4)</formula>
    </cfRule>
  </conditionalFormatting>
  <conditionalFormatting sqref="T64:T72">
    <cfRule type="expression" priority="32" aboveAverage="0" equalAverage="0" bottom="0" percent="0" rank="0" text="" dxfId="30">
      <formula>$C64=1</formula>
    </cfRule>
    <cfRule type="expression" priority="33" aboveAverage="0" equalAverage="0" bottom="0" percent="0" rank="0" text="" dxfId="31">
      <formula>OR($C64=0,$C64=2,$C64=3,$C64=4)</formula>
    </cfRule>
  </conditionalFormatting>
  <conditionalFormatting sqref="M73:M81">
    <cfRule type="cellIs" priority="34" operator="notEqual" aboveAverage="0" equalAverage="0" bottom="0" percent="0" rank="0" text="" dxfId="32">
      <formula>$N73</formula>
    </cfRule>
  </conditionalFormatting>
  <conditionalFormatting sqref="N73:O81 W73:X81">
    <cfRule type="expression" priority="35" aboveAverage="0" equalAverage="0" bottom="0" percent="0" rank="0" text="" dxfId="33">
      <formula>$C73=1</formula>
    </cfRule>
    <cfRule type="expression" priority="36" aboveAverage="0" equalAverage="0" bottom="0" percent="0" rank="0" text="" dxfId="34">
      <formula>OR($C73=0,$C73=2,$C73=3,$C73=4)</formula>
    </cfRule>
  </conditionalFormatting>
  <conditionalFormatting sqref="T73:T81">
    <cfRule type="expression" priority="37" aboveAverage="0" equalAverage="0" bottom="0" percent="0" rank="0" text="" dxfId="35">
      <formula>$C73=1</formula>
    </cfRule>
    <cfRule type="expression" priority="38" aboveAverage="0" equalAverage="0" bottom="0" percent="0" rank="0" text="" dxfId="36">
      <formula>OR($C73=0,$C73=2,$C73=3,$C73=4)</formula>
    </cfRule>
  </conditionalFormatting>
  <conditionalFormatting sqref="M82:M90">
    <cfRule type="cellIs" priority="39" operator="notEqual" aboveAverage="0" equalAverage="0" bottom="0" percent="0" rank="0" text="" dxfId="37">
      <formula>$N82</formula>
    </cfRule>
  </conditionalFormatting>
  <conditionalFormatting sqref="N82:O90 W82:X90">
    <cfRule type="expression" priority="40" aboveAverage="0" equalAverage="0" bottom="0" percent="0" rank="0" text="" dxfId="38">
      <formula>$C82=1</formula>
    </cfRule>
    <cfRule type="expression" priority="41" aboveAverage="0" equalAverage="0" bottom="0" percent="0" rank="0" text="" dxfId="39">
      <formula>OR($C82=0,$C82=2,$C82=3,$C82=4)</formula>
    </cfRule>
  </conditionalFormatting>
  <conditionalFormatting sqref="T82:T90">
    <cfRule type="expression" priority="42" aboveAverage="0" equalAverage="0" bottom="0" percent="0" rank="0" text="" dxfId="40">
      <formula>$C82=1</formula>
    </cfRule>
    <cfRule type="expression" priority="43" aboveAverage="0" equalAverage="0" bottom="0" percent="0" rank="0" text="" dxfId="41">
      <formula>OR($C82=0,$C82=2,$C82=3,$C82=4)</formula>
    </cfRule>
  </conditionalFormatting>
  <conditionalFormatting sqref="M91:M99">
    <cfRule type="cellIs" priority="44" operator="notEqual" aboveAverage="0" equalAverage="0" bottom="0" percent="0" rank="0" text="" dxfId="42">
      <formula>$N91</formula>
    </cfRule>
  </conditionalFormatting>
  <conditionalFormatting sqref="N91:O99 W91:X99">
    <cfRule type="expression" priority="45" aboveAverage="0" equalAverage="0" bottom="0" percent="0" rank="0" text="" dxfId="43">
      <formula>$C91=1</formula>
    </cfRule>
    <cfRule type="expression" priority="46" aboveAverage="0" equalAverage="0" bottom="0" percent="0" rank="0" text="" dxfId="44">
      <formula>OR($C91=0,$C91=2,$C91=3,$C91=4)</formula>
    </cfRule>
  </conditionalFormatting>
  <conditionalFormatting sqref="T91:T99">
    <cfRule type="expression" priority="47" aboveAverage="0" equalAverage="0" bottom="0" percent="0" rank="0" text="" dxfId="45">
      <formula>$C91=1</formula>
    </cfRule>
    <cfRule type="expression" priority="48" aboveAverage="0" equalAverage="0" bottom="0" percent="0" rank="0" text="" dxfId="46">
      <formula>OR($C91=0,$C91=2,$C91=3,$C91=4)</formula>
    </cfRule>
  </conditionalFormatting>
  <conditionalFormatting sqref="M100:M108">
    <cfRule type="cellIs" priority="49" operator="notEqual" aboveAverage="0" equalAverage="0" bottom="0" percent="0" rank="0" text="" dxfId="47">
      <formula>$N100</formula>
    </cfRule>
  </conditionalFormatting>
  <conditionalFormatting sqref="N100:O108 W100:X108">
    <cfRule type="expression" priority="50" aboveAverage="0" equalAverage="0" bottom="0" percent="0" rank="0" text="" dxfId="48">
      <formula>$C100=1</formula>
    </cfRule>
    <cfRule type="expression" priority="51" aboveAverage="0" equalAverage="0" bottom="0" percent="0" rank="0" text="" dxfId="49">
      <formula>OR($C100=0,$C100=2,$C100=3,$C100=4)</formula>
    </cfRule>
  </conditionalFormatting>
  <conditionalFormatting sqref="T100:T108">
    <cfRule type="expression" priority="52" aboveAverage="0" equalAverage="0" bottom="0" percent="0" rank="0" text="" dxfId="50">
      <formula>$C100=1</formula>
    </cfRule>
    <cfRule type="expression" priority="53" aboveAverage="0" equalAverage="0" bottom="0" percent="0" rank="0" text="" dxfId="51">
      <formula>OR($C100=0,$C100=2,$C100=3,$C100=4)</formula>
    </cfRule>
  </conditionalFormatting>
  <conditionalFormatting sqref="M109:M117">
    <cfRule type="cellIs" priority="54" operator="notEqual" aboveAverage="0" equalAverage="0" bottom="0" percent="0" rank="0" text="" dxfId="52">
      <formula>$N109</formula>
    </cfRule>
  </conditionalFormatting>
  <conditionalFormatting sqref="N109:O117 W109:X117">
    <cfRule type="expression" priority="55" aboveAverage="0" equalAverage="0" bottom="0" percent="0" rank="0" text="" dxfId="53">
      <formula>$C109=1</formula>
    </cfRule>
    <cfRule type="expression" priority="56" aboveAverage="0" equalAverage="0" bottom="0" percent="0" rank="0" text="" dxfId="54">
      <formula>OR($C109=0,$C109=2,$C109=3,$C109=4)</formula>
    </cfRule>
  </conditionalFormatting>
  <conditionalFormatting sqref="T109:T117">
    <cfRule type="expression" priority="57" aboveAverage="0" equalAverage="0" bottom="0" percent="0" rank="0" text="" dxfId="55">
      <formula>$C109=1</formula>
    </cfRule>
    <cfRule type="expression" priority="58" aboveAverage="0" equalAverage="0" bottom="0" percent="0" rank="0" text="" dxfId="56">
      <formula>OR($C109=0,$C109=2,$C109=3,$C109=4)</formula>
    </cfRule>
  </conditionalFormatting>
  <conditionalFormatting sqref="M118:M126">
    <cfRule type="cellIs" priority="59" operator="notEqual" aboveAverage="0" equalAverage="0" bottom="0" percent="0" rank="0" text="" dxfId="57">
      <formula>$N118</formula>
    </cfRule>
  </conditionalFormatting>
  <conditionalFormatting sqref="N118:O126 W118:X126">
    <cfRule type="expression" priority="60" aboveAverage="0" equalAverage="0" bottom="0" percent="0" rank="0" text="" dxfId="58">
      <formula>$C118=1</formula>
    </cfRule>
    <cfRule type="expression" priority="61" aboveAverage="0" equalAverage="0" bottom="0" percent="0" rank="0" text="" dxfId="59">
      <formula>OR($C118=0,$C118=2,$C118=3,$C118=4)</formula>
    </cfRule>
  </conditionalFormatting>
  <conditionalFormatting sqref="T118:T126">
    <cfRule type="expression" priority="62" aboveAverage="0" equalAverage="0" bottom="0" percent="0" rank="0" text="" dxfId="60">
      <formula>$C118=1</formula>
    </cfRule>
    <cfRule type="expression" priority="63" aboveAverage="0" equalAverage="0" bottom="0" percent="0" rank="0" text="" dxfId="61">
      <formula>OR($C118=0,$C118=2,$C118=3,$C118=4)</formula>
    </cfRule>
  </conditionalFormatting>
  <conditionalFormatting sqref="M127:M135">
    <cfRule type="cellIs" priority="64" operator="notEqual" aboveAverage="0" equalAverage="0" bottom="0" percent="0" rank="0" text="" dxfId="62">
      <formula>$N127</formula>
    </cfRule>
  </conditionalFormatting>
  <conditionalFormatting sqref="N127:O135 W127:X135">
    <cfRule type="expression" priority="65" aboveAverage="0" equalAverage="0" bottom="0" percent="0" rank="0" text="" dxfId="63">
      <formula>$C127=1</formula>
    </cfRule>
    <cfRule type="expression" priority="66" aboveAverage="0" equalAverage="0" bottom="0" percent="0" rank="0" text="" dxfId="64">
      <formula>OR($C127=0,$C127=2,$C127=3,$C127=4)</formula>
    </cfRule>
  </conditionalFormatting>
  <conditionalFormatting sqref="T127:T135">
    <cfRule type="expression" priority="67" aboveAverage="0" equalAverage="0" bottom="0" percent="0" rank="0" text="" dxfId="65">
      <formula>$C127=1</formula>
    </cfRule>
    <cfRule type="expression" priority="68" aboveAverage="0" equalAverage="0" bottom="0" percent="0" rank="0" text="" dxfId="66">
      <formula>OR($C127=0,$C127=2,$C127=3,$C127=4)</formula>
    </cfRule>
  </conditionalFormatting>
  <conditionalFormatting sqref="M136:M144">
    <cfRule type="cellIs" priority="69" operator="notEqual" aboveAverage="0" equalAverage="0" bottom="0" percent="0" rank="0" text="" dxfId="67">
      <formula>$N136</formula>
    </cfRule>
  </conditionalFormatting>
  <conditionalFormatting sqref="N136:O144 W136:X144">
    <cfRule type="expression" priority="70" aboveAverage="0" equalAverage="0" bottom="0" percent="0" rank="0" text="" dxfId="68">
      <formula>$C136=1</formula>
    </cfRule>
    <cfRule type="expression" priority="71" aboveAverage="0" equalAverage="0" bottom="0" percent="0" rank="0" text="" dxfId="69">
      <formula>OR($C136=0,$C136=2,$C136=3,$C136=4)</formula>
    </cfRule>
  </conditionalFormatting>
  <conditionalFormatting sqref="T136:T144">
    <cfRule type="expression" priority="72" aboveAverage="0" equalAverage="0" bottom="0" percent="0" rank="0" text="" dxfId="70">
      <formula>$C136=1</formula>
    </cfRule>
    <cfRule type="expression" priority="73" aboveAverage="0" equalAverage="0" bottom="0" percent="0" rank="0" text="" dxfId="71">
      <formula>OR($C136=0,$C136=2,$C136=3,$C136=4)</formula>
    </cfRule>
  </conditionalFormatting>
  <conditionalFormatting sqref="M145:M153">
    <cfRule type="cellIs" priority="74" operator="notEqual" aboveAverage="0" equalAverage="0" bottom="0" percent="0" rank="0" text="" dxfId="72">
      <formula>$N145</formula>
    </cfRule>
  </conditionalFormatting>
  <conditionalFormatting sqref="N145:O153 W145:X153">
    <cfRule type="expression" priority="75" aboveAverage="0" equalAverage="0" bottom="0" percent="0" rank="0" text="" dxfId="73">
      <formula>$C145=1</formula>
    </cfRule>
    <cfRule type="expression" priority="76" aboveAverage="0" equalAverage="0" bottom="0" percent="0" rank="0" text="" dxfId="74">
      <formula>OR($C145=0,$C145=2,$C145=3,$C145=4)</formula>
    </cfRule>
  </conditionalFormatting>
  <conditionalFormatting sqref="T145:T153">
    <cfRule type="expression" priority="77" aboveAverage="0" equalAverage="0" bottom="0" percent="0" rank="0" text="" dxfId="75">
      <formula>$C145=1</formula>
    </cfRule>
    <cfRule type="expression" priority="78" aboveAverage="0" equalAverage="0" bottom="0" percent="0" rank="0" text="" dxfId="76">
      <formula>OR($C145=0,$C145=2,$C145=3,$C145=4)</formula>
    </cfRule>
  </conditionalFormatting>
  <conditionalFormatting sqref="M154:M162">
    <cfRule type="cellIs" priority="79" operator="notEqual" aboveAverage="0" equalAverage="0" bottom="0" percent="0" rank="0" text="" dxfId="77">
      <formula>$N154</formula>
    </cfRule>
  </conditionalFormatting>
  <conditionalFormatting sqref="N154:O162 W154:X162">
    <cfRule type="expression" priority="80" aboveAverage="0" equalAverage="0" bottom="0" percent="0" rank="0" text="" dxfId="78">
      <formula>$C154=1</formula>
    </cfRule>
    <cfRule type="expression" priority="81" aboveAverage="0" equalAverage="0" bottom="0" percent="0" rank="0" text="" dxfId="79">
      <formula>OR($C154=0,$C154=2,$C154=3,$C154=4)</formula>
    </cfRule>
  </conditionalFormatting>
  <conditionalFormatting sqref="T154:T162">
    <cfRule type="expression" priority="82" aboveAverage="0" equalAverage="0" bottom="0" percent="0" rank="0" text="" dxfId="80">
      <formula>$C154=1</formula>
    </cfRule>
    <cfRule type="expression" priority="83" aboveAverage="0" equalAverage="0" bottom="0" percent="0" rank="0" text="" dxfId="81">
      <formula>OR($C154=0,$C154=2,$C154=3,$C154=4)</formula>
    </cfRule>
  </conditionalFormatting>
  <conditionalFormatting sqref="M163:M171">
    <cfRule type="cellIs" priority="84" operator="notEqual" aboveAverage="0" equalAverage="0" bottom="0" percent="0" rank="0" text="" dxfId="82">
      <formula>$N163</formula>
    </cfRule>
  </conditionalFormatting>
  <conditionalFormatting sqref="N163:O171 W163:X171">
    <cfRule type="expression" priority="85" aboveAverage="0" equalAverage="0" bottom="0" percent="0" rank="0" text="" dxfId="83">
      <formula>$C163=1</formula>
    </cfRule>
    <cfRule type="expression" priority="86" aboveAverage="0" equalAverage="0" bottom="0" percent="0" rank="0" text="" dxfId="84">
      <formula>OR($C163=0,$C163=2,$C163=3,$C163=4)</formula>
    </cfRule>
  </conditionalFormatting>
  <conditionalFormatting sqref="T163:T171">
    <cfRule type="expression" priority="87" aboveAverage="0" equalAverage="0" bottom="0" percent="0" rank="0" text="" dxfId="85">
      <formula>$C163=1</formula>
    </cfRule>
    <cfRule type="expression" priority="88" aboveAverage="0" equalAverage="0" bottom="0" percent="0" rank="0" text="" dxfId="86">
      <formula>OR($C163=0,$C163=2,$C163=3,$C163=4)</formula>
    </cfRule>
  </conditionalFormatting>
  <conditionalFormatting sqref="M172:M180">
    <cfRule type="cellIs" priority="89" operator="notEqual" aboveAverage="0" equalAverage="0" bottom="0" percent="0" rank="0" text="" dxfId="87">
      <formula>$N172</formula>
    </cfRule>
  </conditionalFormatting>
  <conditionalFormatting sqref="N172:O180 W172:X180">
    <cfRule type="expression" priority="90" aboveAverage="0" equalAverage="0" bottom="0" percent="0" rank="0" text="" dxfId="88">
      <formula>$C172=1</formula>
    </cfRule>
    <cfRule type="expression" priority="91" aboveAverage="0" equalAverage="0" bottom="0" percent="0" rank="0" text="" dxfId="89">
      <formula>OR($C172=0,$C172=2,$C172=3,$C172=4)</formula>
    </cfRule>
  </conditionalFormatting>
  <conditionalFormatting sqref="T172:T180">
    <cfRule type="expression" priority="92" aboveAverage="0" equalAverage="0" bottom="0" percent="0" rank="0" text="" dxfId="90">
      <formula>$C172=1</formula>
    </cfRule>
    <cfRule type="expression" priority="93" aboveAverage="0" equalAverage="0" bottom="0" percent="0" rank="0" text="" dxfId="91">
      <formula>OR($C172=0,$C172=2,$C172=3,$C172=4)</formula>
    </cfRule>
  </conditionalFormatting>
  <conditionalFormatting sqref="M181:M189">
    <cfRule type="cellIs" priority="94" operator="notEqual" aboveAverage="0" equalAverage="0" bottom="0" percent="0" rank="0" text="" dxfId="92">
      <formula>$N181</formula>
    </cfRule>
  </conditionalFormatting>
  <conditionalFormatting sqref="N181:O189 W181:X189">
    <cfRule type="expression" priority="95" aboveAverage="0" equalAverage="0" bottom="0" percent="0" rank="0" text="" dxfId="93">
      <formula>$C181=1</formula>
    </cfRule>
    <cfRule type="expression" priority="96" aboveAverage="0" equalAverage="0" bottom="0" percent="0" rank="0" text="" dxfId="94">
      <formula>OR($C181=0,$C181=2,$C181=3,$C181=4)</formula>
    </cfRule>
  </conditionalFormatting>
  <conditionalFormatting sqref="T181:T189">
    <cfRule type="expression" priority="97" aboveAverage="0" equalAverage="0" bottom="0" percent="0" rank="0" text="" dxfId="95">
      <formula>$C181=1</formula>
    </cfRule>
    <cfRule type="expression" priority="98" aboveAverage="0" equalAverage="0" bottom="0" percent="0" rank="0" text="" dxfId="96">
      <formula>OR($C181=0,$C181=2,$C181=3,$C181=4)</formula>
    </cfRule>
  </conditionalFormatting>
  <conditionalFormatting sqref="M190:M198">
    <cfRule type="cellIs" priority="99" operator="notEqual" aboveAverage="0" equalAverage="0" bottom="0" percent="0" rank="0" text="" dxfId="97">
      <formula>$N190</formula>
    </cfRule>
  </conditionalFormatting>
  <conditionalFormatting sqref="N190:O198 W190:X198">
    <cfRule type="expression" priority="100" aboveAverage="0" equalAverage="0" bottom="0" percent="0" rank="0" text="" dxfId="98">
      <formula>$C190=1</formula>
    </cfRule>
    <cfRule type="expression" priority="101" aboveAverage="0" equalAverage="0" bottom="0" percent="0" rank="0" text="" dxfId="99">
      <formula>OR($C190=0,$C190=2,$C190=3,$C190=4)</formula>
    </cfRule>
  </conditionalFormatting>
  <conditionalFormatting sqref="T190:T198">
    <cfRule type="expression" priority="102" aboveAverage="0" equalAverage="0" bottom="0" percent="0" rank="0" text="" dxfId="100">
      <formula>$C190=1</formula>
    </cfRule>
    <cfRule type="expression" priority="103" aboveAverage="0" equalAverage="0" bottom="0" percent="0" rank="0" text="" dxfId="101">
      <formula>OR($C190=0,$C190=2,$C190=3,$C190=4)</formula>
    </cfRule>
  </conditionalFormatting>
  <conditionalFormatting sqref="M199:M207">
    <cfRule type="cellIs" priority="104" operator="notEqual" aboveAverage="0" equalAverage="0" bottom="0" percent="0" rank="0" text="" dxfId="102">
      <formula>$N199</formula>
    </cfRule>
  </conditionalFormatting>
  <conditionalFormatting sqref="N199:O207 W199:X207">
    <cfRule type="expression" priority="105" aboveAverage="0" equalAverage="0" bottom="0" percent="0" rank="0" text="" dxfId="103">
      <formula>$C199=1</formula>
    </cfRule>
    <cfRule type="expression" priority="106" aboveAverage="0" equalAverage="0" bottom="0" percent="0" rank="0" text="" dxfId="104">
      <formula>OR($C199=0,$C199=2,$C199=3,$C199=4)</formula>
    </cfRule>
  </conditionalFormatting>
  <conditionalFormatting sqref="T199:T207">
    <cfRule type="expression" priority="107" aboveAverage="0" equalAverage="0" bottom="0" percent="0" rank="0" text="" dxfId="105">
      <formula>$C199=1</formula>
    </cfRule>
    <cfRule type="expression" priority="108" aboveAverage="0" equalAverage="0" bottom="0" percent="0" rank="0" text="" dxfId="106">
      <formula>OR($C199=0,$C199=2,$C199=3,$C199=4)</formula>
    </cfRule>
  </conditionalFormatting>
  <conditionalFormatting sqref="M208:M216">
    <cfRule type="cellIs" priority="109" operator="notEqual" aboveAverage="0" equalAverage="0" bottom="0" percent="0" rank="0" text="" dxfId="107">
      <formula>$N208</formula>
    </cfRule>
  </conditionalFormatting>
  <conditionalFormatting sqref="N208:O216 W208:X216">
    <cfRule type="expression" priority="110" aboveAverage="0" equalAverage="0" bottom="0" percent="0" rank="0" text="" dxfId="108">
      <formula>$C208=1</formula>
    </cfRule>
    <cfRule type="expression" priority="111" aboveAverage="0" equalAverage="0" bottom="0" percent="0" rank="0" text="" dxfId="109">
      <formula>OR($C208=0,$C208=2,$C208=3,$C208=4)</formula>
    </cfRule>
  </conditionalFormatting>
  <conditionalFormatting sqref="T208:T216">
    <cfRule type="expression" priority="112" aboveAverage="0" equalAverage="0" bottom="0" percent="0" rank="0" text="" dxfId="110">
      <formula>$C208=1</formula>
    </cfRule>
    <cfRule type="expression" priority="113" aboveAverage="0" equalAverage="0" bottom="0" percent="0" rank="0" text="" dxfId="111">
      <formula>OR($C208=0,$C208=2,$C208=3,$C208=4)</formula>
    </cfRule>
  </conditionalFormatting>
  <conditionalFormatting sqref="M217:M225">
    <cfRule type="cellIs" priority="114" operator="notEqual" aboveAverage="0" equalAverage="0" bottom="0" percent="0" rank="0" text="" dxfId="112">
      <formula>$N217</formula>
    </cfRule>
  </conditionalFormatting>
  <conditionalFormatting sqref="N217:O225 W217:X225">
    <cfRule type="expression" priority="115" aboveAverage="0" equalAverage="0" bottom="0" percent="0" rank="0" text="" dxfId="113">
      <formula>$C217=1</formula>
    </cfRule>
    <cfRule type="expression" priority="116" aboveAverage="0" equalAverage="0" bottom="0" percent="0" rank="0" text="" dxfId="114">
      <formula>OR($C217=0,$C217=2,$C217=3,$C217=4)</formula>
    </cfRule>
  </conditionalFormatting>
  <conditionalFormatting sqref="T217:T225">
    <cfRule type="expression" priority="117" aboveAverage="0" equalAverage="0" bottom="0" percent="0" rank="0" text="" dxfId="115">
      <formula>$C217=1</formula>
    </cfRule>
    <cfRule type="expression" priority="118" aboveAverage="0" equalAverage="0" bottom="0" percent="0" rank="0" text="" dxfId="116">
      <formula>OR($C217=0,$C217=2,$C217=3,$C217=4)</formula>
    </cfRule>
  </conditionalFormatting>
  <conditionalFormatting sqref="M226:M234">
    <cfRule type="cellIs" priority="119" operator="notEqual" aboveAverage="0" equalAverage="0" bottom="0" percent="0" rank="0" text="" dxfId="117">
      <formula>$N226</formula>
    </cfRule>
  </conditionalFormatting>
  <conditionalFormatting sqref="N226:O234 W226:X234">
    <cfRule type="expression" priority="120" aboveAverage="0" equalAverage="0" bottom="0" percent="0" rank="0" text="" dxfId="118">
      <formula>$C226=1</formula>
    </cfRule>
    <cfRule type="expression" priority="121" aboveAverage="0" equalAverage="0" bottom="0" percent="0" rank="0" text="" dxfId="119">
      <formula>OR($C226=0,$C226=2,$C226=3,$C226=4)</formula>
    </cfRule>
  </conditionalFormatting>
  <conditionalFormatting sqref="T226:T234">
    <cfRule type="expression" priority="122" aboveAverage="0" equalAverage="0" bottom="0" percent="0" rank="0" text="" dxfId="120">
      <formula>$C226=1</formula>
    </cfRule>
    <cfRule type="expression" priority="123" aboveAverage="0" equalAverage="0" bottom="0" percent="0" rank="0" text="" dxfId="121">
      <formula>OR($C226=0,$C226=2,$C226=3,$C226=4)</formula>
    </cfRule>
  </conditionalFormatting>
  <conditionalFormatting sqref="M235:M243">
    <cfRule type="cellIs" priority="124" operator="notEqual" aboveAverage="0" equalAverage="0" bottom="0" percent="0" rank="0" text="" dxfId="122">
      <formula>$N235</formula>
    </cfRule>
  </conditionalFormatting>
  <conditionalFormatting sqref="N235:O243 W235:X243">
    <cfRule type="expression" priority="125" aboveAverage="0" equalAverage="0" bottom="0" percent="0" rank="0" text="" dxfId="123">
      <formula>$C235=1</formula>
    </cfRule>
    <cfRule type="expression" priority="126" aboveAverage="0" equalAverage="0" bottom="0" percent="0" rank="0" text="" dxfId="124">
      <formula>OR($C235=0,$C235=2,$C235=3,$C235=4)</formula>
    </cfRule>
  </conditionalFormatting>
  <conditionalFormatting sqref="T235:T243">
    <cfRule type="expression" priority="127" aboveAverage="0" equalAverage="0" bottom="0" percent="0" rank="0" text="" dxfId="125">
      <formula>$C235=1</formula>
    </cfRule>
    <cfRule type="expression" priority="128" aboveAverage="0" equalAverage="0" bottom="0" percent="0" rank="0" text="" dxfId="126">
      <formula>OR($C235=0,$C235=2,$C235=3,$C235=4)</formula>
    </cfRule>
  </conditionalFormatting>
  <conditionalFormatting sqref="M244:M250">
    <cfRule type="cellIs" priority="129" operator="notEqual" aboveAverage="0" equalAverage="0" bottom="0" percent="0" rank="0" text="" dxfId="127">
      <formula>$N244</formula>
    </cfRule>
  </conditionalFormatting>
  <conditionalFormatting sqref="N244:O250 W244:X250">
    <cfRule type="expression" priority="130" aboveAverage="0" equalAverage="0" bottom="0" percent="0" rank="0" text="" dxfId="128">
      <formula>$C244=1</formula>
    </cfRule>
    <cfRule type="expression" priority="131" aboveAverage="0" equalAverage="0" bottom="0" percent="0" rank="0" text="" dxfId="129">
      <formula>OR($C244=0,$C244=2,$C244=3,$C244=4)</formula>
    </cfRule>
  </conditionalFormatting>
  <conditionalFormatting sqref="T244:T250">
    <cfRule type="expression" priority="132" aboveAverage="0" equalAverage="0" bottom="0" percent="0" rank="0" text="" dxfId="130">
      <formula>$C244=1</formula>
    </cfRule>
    <cfRule type="expression" priority="133" aboveAverage="0" equalAverage="0" bottom="0" percent="0" rank="0" text="" dxfId="131">
      <formula>OR($C244=0,$C244=2,$C244=3,$C244=4)</formula>
    </cfRule>
  </conditionalFormatting>
  <conditionalFormatting sqref="P23:P27">
    <cfRule type="expression" priority="134" aboveAverage="0" equalAverage="0" bottom="0" percent="0" rank="0" text="" dxfId="132">
      <formula>$C23=1</formula>
    </cfRule>
    <cfRule type="expression" priority="135" aboveAverage="0" equalAverage="0" bottom="0" percent="0" rank="0" text="" dxfId="133">
      <formula>OR($C23=0,$C23=2,$C23=3,$C23=4)</formula>
    </cfRule>
  </conditionalFormatting>
  <conditionalFormatting sqref="O20:O37">
    <cfRule type="expression" priority="136" aboveAverage="0" equalAverage="0" bottom="0" percent="0" rank="0" text="" dxfId="134">
      <formula>$C20=1</formula>
    </cfRule>
    <cfRule type="expression" priority="137" aboveAverage="0" equalAverage="0" bottom="0" percent="0" rank="0" text="" dxfId="135">
      <formula>OR($C20=0,$C20=2,$C20=3,$C20=4)</formula>
    </cfRule>
  </conditionalFormatting>
  <conditionalFormatting sqref="R21:R25">
    <cfRule type="expression" priority="138" aboveAverage="0" equalAverage="0" bottom="0" percent="0" rank="0" text="" dxfId="136">
      <formula>$C21=1</formula>
    </cfRule>
    <cfRule type="expression" priority="139" aboveAverage="0" equalAverage="0" bottom="0" percent="0" rank="0" text="" dxfId="137">
      <formula>OR($C21=0,$C21=2,$C21=3,$C21=4)</formula>
    </cfRule>
  </conditionalFormatting>
  <conditionalFormatting sqref="P20:P22 P23:Q26 Q27:Q32">
    <cfRule type="expression" priority="140" aboveAverage="0" equalAverage="0" bottom="0" percent="0" rank="0" text="" dxfId="138">
      <formula>$C20=1</formula>
    </cfRule>
    <cfRule type="expression" priority="141" aboveAverage="0" equalAverage="0" bottom="0" percent="0" rank="0" text="" dxfId="139">
      <formula>OR($C20=0,$C20=2,$C20=3,$C20=4)</formula>
    </cfRule>
  </conditionalFormatting>
  <conditionalFormatting sqref="Q23:Q33">
    <cfRule type="expression" priority="142" aboveAverage="0" equalAverage="0" bottom="0" percent="0" rank="0" text="" dxfId="140">
      <formula>$C23=1</formula>
    </cfRule>
    <cfRule type="expression" priority="143" aboveAverage="0" equalAverage="0" bottom="0" percent="0" rank="0" text="" dxfId="141">
      <formula>OR($C23=0,$C23=2,$C23=3,$C23=4)</formula>
    </cfRule>
  </conditionalFormatting>
  <conditionalFormatting sqref="Q20:Q24">
    <cfRule type="expression" priority="144" aboveAverage="0" equalAverage="0" bottom="0" percent="0" rank="0" text="" dxfId="142">
      <formula>$C20=1</formula>
    </cfRule>
    <cfRule type="expression" priority="145" aboveAverage="0" equalAverage="0" bottom="0" percent="0" rank="0" text="" dxfId="143">
      <formula>OR($C20=0,$C20=2,$C20=3,$C20=4)</formula>
    </cfRule>
  </conditionalFormatting>
  <conditionalFormatting sqref="Q28:Q29">
    <cfRule type="expression" priority="146" aboveAverage="0" equalAverage="0" bottom="0" percent="0" rank="0" text="" dxfId="144">
      <formula>$C28=1</formula>
    </cfRule>
    <cfRule type="expression" priority="147" aboveAverage="0" equalAverage="0" bottom="0" percent="0" rank="0" text="" dxfId="145">
      <formula>OR($C28=0,$C28=2,$C28=3,$C28=4)</formula>
    </cfRule>
  </conditionalFormatting>
  <conditionalFormatting sqref="P28:P31">
    <cfRule type="expression" priority="148" aboveAverage="0" equalAverage="0" bottom="0" percent="0" rank="0" text="" dxfId="146">
      <formula>$C28=1</formula>
    </cfRule>
    <cfRule type="expression" priority="149" aboveAverage="0" equalAverage="0" bottom="0" percent="0" rank="0" text="" dxfId="147">
      <formula>OR($C28=0,$C28=2,$C28=3,$C28=4)</formula>
    </cfRule>
  </conditionalFormatting>
  <conditionalFormatting sqref="P28:P31">
    <cfRule type="expression" priority="150" aboveAverage="0" equalAverage="0" bottom="0" percent="0" rank="0" text="" dxfId="148">
      <formula>$C28=1</formula>
    </cfRule>
    <cfRule type="expression" priority="151" aboveAverage="0" equalAverage="0" bottom="0" percent="0" rank="0" text="" dxfId="149">
      <formula>OR($C28=0,$C28=2,$C28=3,$C28=4)</formula>
    </cfRule>
  </conditionalFormatting>
  <conditionalFormatting sqref="Q39">
    <cfRule type="expression" priority="152" aboveAverage="0" equalAverage="0" bottom="0" percent="0" rank="0" text="" dxfId="150">
      <formula>$C39=1</formula>
    </cfRule>
    <cfRule type="expression" priority="153" aboveAverage="0" equalAverage="0" bottom="0" percent="0" rank="0" text="" dxfId="151">
      <formula>OR($C39=0,$C39=2,$C39=3,$C39=4)</formula>
    </cfRule>
  </conditionalFormatting>
  <conditionalFormatting sqref="Q39">
    <cfRule type="expression" priority="154" aboveAverage="0" equalAverage="0" bottom="0" percent="0" rank="0" text="" dxfId="152">
      <formula>$C39=1</formula>
    </cfRule>
    <cfRule type="expression" priority="155" aboveAverage="0" equalAverage="0" bottom="0" percent="0" rank="0" text="" dxfId="153">
      <formula>OR($C39=0,$C39=2,$C39=3,$C39=4)</formula>
    </cfRule>
  </conditionalFormatting>
  <conditionalFormatting sqref="Q39">
    <cfRule type="expression" priority="156" aboveAverage="0" equalAverage="0" bottom="0" percent="0" rank="0" text="" dxfId="154">
      <formula>$C39=1</formula>
    </cfRule>
    <cfRule type="expression" priority="157" aboveAverage="0" equalAverage="0" bottom="0" percent="0" rank="0" text="" dxfId="155">
      <formula>OR($C39=0,$C39=2,$C39=3,$C39=4)</formula>
    </cfRule>
  </conditionalFormatting>
  <conditionalFormatting sqref="R20">
    <cfRule type="expression" priority="158" aboveAverage="0" equalAverage="0" bottom="0" percent="0" rank="0" text="" dxfId="156">
      <formula>$C20=1</formula>
    </cfRule>
    <cfRule type="expression" priority="159" aboveAverage="0" equalAverage="0" bottom="0" percent="0" rank="0" text="" dxfId="157">
      <formula>OR($C20=0,$C20=2,$C20=3,$C20=4)</formula>
    </cfRule>
  </conditionalFormatting>
  <conditionalFormatting sqref="R20">
    <cfRule type="expression" priority="160" aboveAverage="0" equalAverage="0" bottom="0" percent="0" rank="0" text="" dxfId="158">
      <formula>$C20=1</formula>
    </cfRule>
    <cfRule type="expression" priority="161" aboveAverage="0" equalAverage="0" bottom="0" percent="0" rank="0" text="" dxfId="159">
      <formula>OR($C20=0,$C20=2,$C20=3,$C20=4)</formula>
    </cfRule>
  </conditionalFormatting>
  <dataValidations count="7">
    <dataValidation allowBlank="true" operator="between" prompt="Para Orçamento Proposto, o Preço Unitário é resultado do produto do Custo Unitário pelo BDI.&#10;Para Orçamento Licitado, deve ser preenchido na Coluna AL." showDropDown="false" showErrorMessage="true" showInputMessage="true" sqref="W14 JD14 SZ14 ACV14 W16:W250 JD16:JD250 SZ16:SZ250 ACV16:ACV250" type="none">
      <formula1>0</formula1>
      <formula2>0</formula2>
    </dataValidation>
    <dataValidation allowBlank="true" operator="between" prompt="A entrada de quantidades é feita na coluna AJ se acompanhamento por BM, ou na aba &quot;Memória de Cálculo/PLQ&quot; se acompanhamento por PLE." showDropDown="false" showErrorMessage="true" showInputMessage="true" sqref="T14 JA14 SW14 ACS14 T16:T250 JA16:JA250 SW16:SW250 ACS16:ACS250" type="none">
      <formula1>0</formula1>
      <formula2>0</formula2>
    </dataValidation>
    <dataValidation allowBlank="false" error="Selecione somente os itens da lista." errorTitle="Erro de Entrada" operator="between" prompt="Selecione na lista o nível de itemização da Planilha." promptTitle="Nível:" showDropDown="false" showErrorMessage="true" showInputMessage="false" sqref="M14 IT14 SP14 ACL14 AMH14 M16:M250 IT16:IT250 SP16:SP250 ACL16:ACL250 AMH16:AMH250" type="list">
      <formula1>"Meta,Nível 2,Nível 3,Nível 4,Serviço"</formula1>
      <formula2>0</formula2>
    </dataValidation>
    <dataValidation allowBlank="true" error="Selecione um dos 3 BDI da lista.&#10;&#10;Caso tenha mais de 3 BDI nesta Planilha Orçamentária digite apenas valor percentual." errorTitle="Aviso BDI" operator="between" showDropDown="false" showErrorMessage="true" showInputMessage="false" sqref="V14 JC14 SY14 ACU14 V16:V250 JC16:JC250 SY16:SY250 ACU16:ACU250" type="list">
      <formula1>"BDI 1,BDI 2,BDI 3,0,00%"</formula1>
      <formula2>0</formula2>
    </dataValidation>
    <dataValidation allowBlank="true" error="Selecione um dos 3 BDI da lista.&#10;&#10;Caso tenha mais de 3 BDI nesta Planilha Orçamentária digite apenas valor percentual." errorTitle="Aviso BDI" operator="between" prompt="RA: Rateio proporcional entre Repasse e Contrapartida.&#10;RP: 100% Repasse&#10;CP: 100% Contrapartida&#10;OU: 100% Outros." promptTitle="Legenda:" showDropDown="false" showErrorMessage="true" showInputMessage="true" sqref="JF14 TB14 ACX14 JF16:JF250 TB16:TB250 ACX16:ACX250" type="list">
      <formula1>"RA,RP,CP,OU"</formula1>
      <formula2>0</formula2>
    </dataValidation>
    <dataValidation allowBlank="true" operator="between" showDropDown="false" showErrorMessage="false" showInputMessage="false" sqref="P14 IW14 SS14 ACO14 P16:P250 IW16:IW250 SS16:SS250 ACO16:ACO250" type="list">
      <formula1>"SINAPI,SINAPI-I,SICRO,Composição,Cotação"</formula1>
      <formula2>0</formula2>
    </dataValidation>
    <dataValidation allowBlank="true" error="Apenas números decimais maiores que zero." operator="greaterThan" showDropDown="false" showErrorMessage="true" showInputMessage="false" sqref="U14 JB14 JQ14 JS14 SX14 TM14 TO14 ACT14 ADI14 ADK14 U16:U250 JB16:JB250 JQ16:JQ250 JS16:JS250 SX16:SX250 TM16:TM250 TO16:TO250 ACT16:ACT250 ADI16:ADI250 ADK16:ADK250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LibreOffice/6.1.1.2$Windows_X86_64 LibreOffice_project/5d19a1bfa650b796764388cd8b33a5af1f5baa1b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2022-10-14T11:00:32Z</dcterms:created>
  <dc:creator>usuario</dc:creator>
  <dc:description/>
  <dc:language>pt-BR</dc:language>
  <cp:lastModifiedBy/>
  <dcterms:modified xsi:type="dcterms:W3CDTF">2022-10-17T09:25:21Z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